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15\2020年\主审\港航局\0报告\"/>
    </mc:Choice>
  </mc:AlternateContent>
  <bookViews>
    <workbookView xWindow="0" yWindow="0" windowWidth="20388" windowHeight="7968" firstSheet="2" activeTab="2"/>
  </bookViews>
  <sheets>
    <sheet name="申请补贴类别" sheetId="3" state="hidden" r:id="rId1"/>
    <sheet name="申请单位" sheetId="4" state="hidden" r:id="rId2"/>
    <sheet name="2019年申请表" sheetId="2" r:id="rId3"/>
    <sheet name="2019年审定表" sheetId="5" r:id="rId4"/>
    <sheet name="2019年审减表" sheetId="6" r:id="rId5"/>
  </sheets>
  <externalReferences>
    <externalReference r:id="rId6"/>
    <externalReference r:id="rId7"/>
  </externalReferences>
  <definedNames>
    <definedName name="_xlnm.Print_Area" localSheetId="2">'2019年申请表'!$A$1:$M$22</definedName>
    <definedName name="_xlnm.Print_Area" localSheetId="3">'2019年审定表'!$A$1:$M$22</definedName>
    <definedName name="_xlnm.Print_Area" localSheetId="4">'2019年审减表'!$A$1:$M$22</definedName>
  </definedNames>
  <calcPr calcId="162913"/>
</workbook>
</file>

<file path=xl/calcChain.xml><?xml version="1.0" encoding="utf-8"?>
<calcChain xmlns="http://schemas.openxmlformats.org/spreadsheetml/2006/main">
  <c r="N14" i="5" l="1"/>
  <c r="N19" i="5"/>
  <c r="K16" i="6" l="1"/>
  <c r="I21" i="6"/>
  <c r="I12" i="6"/>
  <c r="I22" i="6" s="1"/>
  <c r="G9" i="6"/>
  <c r="G13" i="6"/>
  <c r="H15" i="6"/>
  <c r="M10" i="6"/>
  <c r="D15" i="6"/>
  <c r="M17" i="6"/>
  <c r="M21" i="6"/>
  <c r="N21" i="5"/>
  <c r="N20" i="5"/>
  <c r="N17" i="5"/>
  <c r="N16" i="5"/>
  <c r="N15" i="5"/>
  <c r="D15" i="5"/>
  <c r="N13" i="5"/>
  <c r="N12" i="5"/>
  <c r="N10" i="5"/>
  <c r="N11" i="5"/>
  <c r="N9" i="5"/>
  <c r="N8" i="5"/>
  <c r="N7" i="5"/>
  <c r="D8" i="5"/>
  <c r="J22" i="6"/>
  <c r="F22" i="6"/>
  <c r="E22" i="6"/>
  <c r="C22" i="6"/>
  <c r="M20" i="6"/>
  <c r="L16" i="6"/>
  <c r="H13" i="6"/>
  <c r="M13" i="6" s="1"/>
  <c r="H9" i="6"/>
  <c r="M9" i="6" s="1"/>
  <c r="J22" i="5"/>
  <c r="I22" i="5"/>
  <c r="F22" i="5"/>
  <c r="E22" i="5"/>
  <c r="C22" i="5"/>
  <c r="M21" i="5"/>
  <c r="M20" i="5"/>
  <c r="O20" i="5" s="1"/>
  <c r="H19" i="5"/>
  <c r="M19" i="5" s="1"/>
  <c r="O18" i="5"/>
  <c r="M17" i="5"/>
  <c r="O17" i="5" s="1"/>
  <c r="L16" i="5"/>
  <c r="M16" i="5" s="1"/>
  <c r="O16" i="5" s="1"/>
  <c r="H15" i="5"/>
  <c r="M15" i="5" s="1"/>
  <c r="H14" i="5"/>
  <c r="M14" i="5" s="1"/>
  <c r="O14" i="5" s="1"/>
  <c r="H13" i="5"/>
  <c r="M13" i="5" s="1"/>
  <c r="O13" i="5" s="1"/>
  <c r="L12" i="5"/>
  <c r="M12" i="5" s="1"/>
  <c r="O12" i="5" s="1"/>
  <c r="L11" i="5"/>
  <c r="H11" i="5"/>
  <c r="M11" i="5" s="1"/>
  <c r="O11" i="5" s="1"/>
  <c r="M10" i="5"/>
  <c r="O10" i="5" s="1"/>
  <c r="H9" i="5"/>
  <c r="M9" i="5" s="1"/>
  <c r="H8" i="5"/>
  <c r="D22" i="5"/>
  <c r="L7" i="5"/>
  <c r="L22" i="5" s="1"/>
  <c r="M15" i="6" l="1"/>
  <c r="M16" i="6"/>
  <c r="M19" i="6"/>
  <c r="O21" i="5"/>
  <c r="O19" i="5"/>
  <c r="O15" i="5"/>
  <c r="O9" i="5"/>
  <c r="M7" i="6"/>
  <c r="H22" i="5"/>
  <c r="M22" i="5" s="1"/>
  <c r="M7" i="5"/>
  <c r="O7" i="5" s="1"/>
  <c r="M8" i="5"/>
  <c r="O8" i="5" s="1"/>
  <c r="G22" i="5"/>
  <c r="K22" i="5"/>
  <c r="K12" i="2"/>
  <c r="K12" i="6" s="1"/>
  <c r="L12" i="6" s="1"/>
  <c r="M12" i="6" s="1"/>
  <c r="K22" i="2"/>
  <c r="D8" i="2"/>
  <c r="D8" i="6" s="1"/>
  <c r="D22" i="6" s="1"/>
  <c r="L11" i="2"/>
  <c r="L12" i="2"/>
  <c r="L16" i="2"/>
  <c r="L22" i="2" s="1"/>
  <c r="G18" i="2"/>
  <c r="G18" i="6" s="1"/>
  <c r="H18" i="6" s="1"/>
  <c r="M18" i="6" s="1"/>
  <c r="H19" i="2"/>
  <c r="M19" i="2"/>
  <c r="L7" i="2"/>
  <c r="M17" i="2"/>
  <c r="M20" i="2"/>
  <c r="M21" i="2"/>
  <c r="C22" i="2"/>
  <c r="E22" i="2"/>
  <c r="F22" i="2"/>
  <c r="G8" i="2"/>
  <c r="G8" i="6" s="1"/>
  <c r="H8" i="6" s="1"/>
  <c r="G11" i="2"/>
  <c r="G11" i="6" s="1"/>
  <c r="H11" i="6" s="1"/>
  <c r="M11" i="6" s="1"/>
  <c r="G14" i="2"/>
  <c r="G14" i="6" s="1"/>
  <c r="H14" i="6" s="1"/>
  <c r="M14" i="6" s="1"/>
  <c r="G22" i="2"/>
  <c r="H8" i="2"/>
  <c r="H9" i="2"/>
  <c r="H11" i="2"/>
  <c r="M11" i="2" s="1"/>
  <c r="H13" i="2"/>
  <c r="H15" i="2"/>
  <c r="I22" i="2"/>
  <c r="J22" i="2"/>
  <c r="M9" i="2"/>
  <c r="M10" i="2"/>
  <c r="M12" i="2"/>
  <c r="M13" i="2"/>
  <c r="M15" i="2"/>
  <c r="M16" i="2"/>
  <c r="M7" i="2"/>
  <c r="K22" i="6" l="1"/>
  <c r="H22" i="2"/>
  <c r="M8" i="2"/>
  <c r="H22" i="6"/>
  <c r="G22" i="6"/>
  <c r="D22" i="2"/>
  <c r="M22" i="2" s="1"/>
  <c r="M8" i="6"/>
  <c r="H14" i="2"/>
  <c r="M14" i="2" s="1"/>
  <c r="H18" i="2"/>
  <c r="M18" i="2" s="1"/>
  <c r="L22" i="6"/>
  <c r="M22" i="6" l="1"/>
</calcChain>
</file>

<file path=xl/sharedStrings.xml><?xml version="1.0" encoding="utf-8"?>
<sst xmlns="http://schemas.openxmlformats.org/spreadsheetml/2006/main" count="193" uniqueCount="85">
  <si>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</si>
  <si>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单位</t>
    </r>
  </si>
  <si>
    <r>
      <rPr>
        <sz val="12"/>
        <color theme="1"/>
        <rFont val="宋体"/>
        <family val="3"/>
        <charset val="134"/>
      </rPr>
      <t>数量（次）</t>
    </r>
  </si>
  <si>
    <r>
      <rPr>
        <sz val="12"/>
        <color theme="1"/>
        <rFont val="宋体"/>
        <family val="3"/>
        <charset val="134"/>
      </rPr>
      <t>金额（元）</t>
    </r>
  </si>
  <si>
    <r>
      <rPr>
        <sz val="12"/>
        <color theme="1"/>
        <rFont val="宋体"/>
        <family val="3"/>
        <charset val="134"/>
      </rPr>
      <t>秦皇岛秦仁海运有限公司</t>
    </r>
  </si>
  <si>
    <r>
      <rPr>
        <sz val="12"/>
        <color theme="1"/>
        <rFont val="宋体"/>
        <family val="3"/>
        <charset val="134"/>
      </rPr>
      <t>秦皇岛中远海运船务代理有限公司</t>
    </r>
  </si>
  <si>
    <r>
      <rPr>
        <sz val="12"/>
        <color theme="1"/>
        <rFont val="宋体"/>
        <family val="3"/>
        <charset val="134"/>
      </rPr>
      <t>大连集发环渤海集装箱运输有限公司</t>
    </r>
  </si>
  <si>
    <r>
      <rPr>
        <sz val="12"/>
        <color theme="1"/>
        <rFont val="宋体"/>
        <family val="3"/>
        <charset val="134"/>
      </rPr>
      <t>上海新海丰集装箱运输有限公司秦皇岛分公司</t>
    </r>
  </si>
  <si>
    <r>
      <rPr>
        <sz val="12"/>
        <color theme="1"/>
        <rFont val="宋体"/>
        <family val="3"/>
        <charset val="134"/>
      </rPr>
      <t>秦皇岛中远海运集装箱船务代理有限公司</t>
    </r>
  </si>
  <si>
    <r>
      <rPr>
        <sz val="12"/>
        <color theme="1"/>
        <rFont val="宋体"/>
        <family val="3"/>
        <charset val="134"/>
      </rPr>
      <t>秦皇岛港新港湾集装箱码头有限公司</t>
    </r>
  </si>
  <si>
    <r>
      <rPr>
        <sz val="12"/>
        <color theme="1"/>
        <rFont val="宋体"/>
        <family val="3"/>
        <charset val="134"/>
      </rPr>
      <t>泉州安通物流有限公司</t>
    </r>
  </si>
  <si>
    <r>
      <rPr>
        <sz val="12"/>
        <color theme="1"/>
        <rFont val="宋体"/>
        <family val="3"/>
        <charset val="134"/>
      </rPr>
      <t>上海中谷物流股份有限公司</t>
    </r>
  </si>
  <si>
    <r>
      <rPr>
        <sz val="12"/>
        <color theme="1"/>
        <rFont val="宋体"/>
        <family val="3"/>
        <charset val="134"/>
      </rPr>
      <t>运量（</t>
    </r>
    <r>
      <rPr>
        <sz val="12"/>
        <color theme="1"/>
        <rFont val="Arial Narrow"/>
        <family val="2"/>
      </rPr>
      <t>TEU</t>
    </r>
    <r>
      <rPr>
        <sz val="12"/>
        <color theme="1"/>
        <rFont val="宋体"/>
        <family val="3"/>
        <charset val="134"/>
      </rPr>
      <t>）</t>
    </r>
  </si>
  <si>
    <r>
      <rPr>
        <b/>
        <sz val="11"/>
        <color theme="1"/>
        <rFont val="宋体"/>
        <family val="3"/>
        <charset val="134"/>
      </rPr>
      <t>合计</t>
    </r>
    <phoneticPr fontId="2" type="noConversion"/>
  </si>
  <si>
    <r>
      <rPr>
        <sz val="12"/>
        <color theme="1"/>
        <rFont val="宋体"/>
        <family val="3"/>
        <charset val="134"/>
      </rPr>
      <t>上海合德国际物流有限公司</t>
    </r>
    <phoneticPr fontId="2" type="noConversion"/>
  </si>
  <si>
    <r>
      <rPr>
        <sz val="12"/>
        <color theme="1"/>
        <rFont val="宋体"/>
        <family val="3"/>
        <charset val="134"/>
      </rPr>
      <t>秦皇岛海运煤炭交易市场有限公司</t>
    </r>
    <phoneticPr fontId="2" type="noConversion"/>
  </si>
  <si>
    <r>
      <rPr>
        <b/>
        <sz val="12"/>
        <color theme="1"/>
        <rFont val="宋体"/>
        <family val="3"/>
        <charset val="134"/>
      </rPr>
      <t>合计</t>
    </r>
    <phoneticPr fontId="2" type="noConversion"/>
  </si>
  <si>
    <t>中国天津外轮代理有限公司</t>
    <phoneticPr fontId="2" type="noConversion"/>
  </si>
  <si>
    <t>高鑫</t>
    <phoneticPr fontId="2" type="noConversion"/>
  </si>
  <si>
    <t>13820801238</t>
    <phoneticPr fontId="2" type="noConversion"/>
  </si>
  <si>
    <t>18603368870</t>
    <phoneticPr fontId="2" type="noConversion"/>
  </si>
  <si>
    <t>王鹤轶</t>
    <phoneticPr fontId="2" type="noConversion"/>
  </si>
  <si>
    <t>18332510003</t>
    <phoneticPr fontId="2" type="noConversion"/>
  </si>
  <si>
    <t>丁昕</t>
    <phoneticPr fontId="2" type="noConversion"/>
  </si>
  <si>
    <t>18633522662</t>
    <phoneticPr fontId="2" type="noConversion"/>
  </si>
  <si>
    <t>13373273972
13333349997</t>
    <phoneticPr fontId="2" type="noConversion"/>
  </si>
  <si>
    <t>唐山海港捷通运输有限公司</t>
    <phoneticPr fontId="2" type="noConversion"/>
  </si>
  <si>
    <t>杨树斌</t>
    <phoneticPr fontId="2" type="noConversion"/>
  </si>
  <si>
    <t>18230295678</t>
    <phoneticPr fontId="2" type="noConversion"/>
  </si>
  <si>
    <t>秦皇岛瑞浩物流有限公司</t>
    <phoneticPr fontId="2" type="noConversion"/>
  </si>
  <si>
    <t>魏莉莉</t>
    <phoneticPr fontId="2" type="noConversion"/>
  </si>
  <si>
    <t>13730339820</t>
    <phoneticPr fontId="2" type="noConversion"/>
  </si>
  <si>
    <t>13703351546</t>
    <phoneticPr fontId="2" type="noConversion"/>
  </si>
  <si>
    <t>王艳春</t>
    <phoneticPr fontId="2" type="noConversion"/>
  </si>
  <si>
    <t>13021423336</t>
    <phoneticPr fontId="2" type="noConversion"/>
  </si>
  <si>
    <t>谢子龙</t>
    <phoneticPr fontId="2" type="noConversion"/>
  </si>
  <si>
    <t>0335-7503131</t>
    <phoneticPr fontId="2" type="noConversion"/>
  </si>
  <si>
    <t>丁翌博</t>
    <phoneticPr fontId="2" type="noConversion"/>
  </si>
  <si>
    <t>于泓</t>
    <phoneticPr fontId="2" type="noConversion"/>
  </si>
  <si>
    <t>0335-3094609</t>
    <phoneticPr fontId="2" type="noConversion"/>
  </si>
  <si>
    <t>秦皇岛市渤海船务工程有限公司</t>
    <phoneticPr fontId="2" type="noConversion"/>
  </si>
  <si>
    <t>齐志鹏</t>
    <phoneticPr fontId="2" type="noConversion"/>
  </si>
  <si>
    <t>0335-5260291</t>
    <phoneticPr fontId="2" type="noConversion"/>
  </si>
  <si>
    <t>秦皇岛骊骅淀粉股份有限公司</t>
    <phoneticPr fontId="2" type="noConversion"/>
  </si>
  <si>
    <t>王永江</t>
    <phoneticPr fontId="2" type="noConversion"/>
  </si>
  <si>
    <t>13383352275</t>
    <phoneticPr fontId="2" type="noConversion"/>
  </si>
  <si>
    <t xml:space="preserve">王成忠 </t>
  </si>
  <si>
    <t>袁明海</t>
  </si>
  <si>
    <t>13333285205</t>
  </si>
  <si>
    <t>航线：王海洋
其他类别：朱保任</t>
    <phoneticPr fontId="2" type="noConversion"/>
  </si>
  <si>
    <t>葛鹏</t>
  </si>
  <si>
    <t>13780369110</t>
  </si>
  <si>
    <t>申请补贴类别</t>
  </si>
  <si>
    <t>航线补贴</t>
  </si>
  <si>
    <t>“水水”中转运量补贴</t>
  </si>
  <si>
    <t>“散改集、杂改集”运量补贴</t>
  </si>
  <si>
    <t>集装箱“场站”补贴</t>
  </si>
  <si>
    <t>铁水联运运量补贴</t>
  </si>
  <si>
    <t>序号</t>
  </si>
  <si>
    <t>申请单位名称</t>
  </si>
  <si>
    <t>秦皇岛秦仁海运有限公司</t>
  </si>
  <si>
    <t>√</t>
  </si>
  <si>
    <t>秦皇岛中远海运船务代理有限公司</t>
  </si>
  <si>
    <t>大连集发环渤海集装箱运输有限公司</t>
  </si>
  <si>
    <t>上海新海丰集装箱运输有限公司秦皇岛分公司</t>
  </si>
  <si>
    <t>秦皇岛中远海运集装箱船务代理有限公司</t>
  </si>
  <si>
    <t>秦皇岛港新港湾集装箱码头有限公司</t>
  </si>
  <si>
    <t>泉州安通物流有限公司</t>
  </si>
  <si>
    <t>上海中谷物流股份有限公司</t>
  </si>
  <si>
    <t>上海合德国际物流有限公司</t>
    <phoneticPr fontId="2" type="noConversion"/>
  </si>
  <si>
    <t>秦皇岛海运煤炭交易市场有限公司</t>
    <phoneticPr fontId="2" type="noConversion"/>
  </si>
  <si>
    <t>中国天津外轮代理有限公司</t>
    <phoneticPr fontId="2" type="noConversion"/>
  </si>
  <si>
    <t>秦皇岛瑞浩物流有限公司</t>
    <phoneticPr fontId="2" type="noConversion"/>
  </si>
  <si>
    <r>
      <rPr>
        <sz val="11"/>
        <color theme="1"/>
        <rFont val="宋体"/>
        <family val="3"/>
        <charset val="134"/>
      </rPr>
      <t>附表</t>
    </r>
    <r>
      <rPr>
        <sz val="11"/>
        <color theme="1"/>
        <rFont val="Arial Narrow"/>
        <family val="2"/>
      </rPr>
      <t>1</t>
    </r>
    <r>
      <rPr>
        <sz val="11"/>
        <color theme="1"/>
        <rFont val="宋体"/>
        <family val="3"/>
        <charset val="134"/>
      </rPr>
      <t>：</t>
    </r>
    <phoneticPr fontId="2" type="noConversion"/>
  </si>
  <si>
    <t>2019年度河北省港口集装箱运输发展补助资金申请金额明细表</t>
  </si>
  <si>
    <t>航线补助</t>
  </si>
  <si>
    <t>“水水”中转运量补助</t>
  </si>
  <si>
    <t>“散改集、杂改集”运量补助</t>
  </si>
  <si>
    <t>集装箱“场站”补助</t>
  </si>
  <si>
    <t>铁水联运运量补助</t>
  </si>
  <si>
    <r>
      <rPr>
        <sz val="12"/>
        <color theme="1"/>
        <rFont val="宋体"/>
        <family val="3"/>
        <charset val="134"/>
      </rPr>
      <t>补助期间：</t>
    </r>
    <r>
      <rPr>
        <sz val="12"/>
        <color theme="1"/>
        <rFont val="Arial Narrow"/>
        <family val="2"/>
      </rPr>
      <t>2019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Arial Narrow"/>
        <family val="2"/>
      </rPr>
      <t>1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Arial Narrow"/>
        <family val="2"/>
      </rPr>
      <t>1</t>
    </r>
    <r>
      <rPr>
        <sz val="12"/>
        <color theme="1"/>
        <rFont val="宋体"/>
        <family val="3"/>
        <charset val="134"/>
      </rPr>
      <t>日至</t>
    </r>
    <r>
      <rPr>
        <sz val="12"/>
        <color theme="1"/>
        <rFont val="Arial Narrow"/>
        <family val="2"/>
      </rPr>
      <t>2019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Arial Narrow"/>
        <family val="2"/>
      </rPr>
      <t>12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Arial Narrow"/>
        <family val="2"/>
      </rPr>
      <t>31</t>
    </r>
    <r>
      <rPr>
        <sz val="12"/>
        <color theme="1"/>
        <rFont val="宋体"/>
        <family val="3"/>
        <charset val="134"/>
      </rPr>
      <t>日</t>
    </r>
    <phoneticPr fontId="2" type="noConversion"/>
  </si>
  <si>
    <r>
      <t>2019</t>
    </r>
    <r>
      <rPr>
        <sz val="20"/>
        <color theme="1"/>
        <rFont val="宋体"/>
        <family val="3"/>
        <charset val="134"/>
      </rPr>
      <t>年度河北省港口集装箱运输发展补助资金审定金额明细表</t>
    </r>
    <phoneticPr fontId="2" type="noConversion"/>
  </si>
  <si>
    <r>
      <t>2019</t>
    </r>
    <r>
      <rPr>
        <sz val="20"/>
        <color theme="1"/>
        <rFont val="宋体"/>
        <family val="3"/>
        <charset val="134"/>
      </rPr>
      <t>年度河北省港口集装箱运输发展补助资金审减金额明细表</t>
    </r>
    <phoneticPr fontId="2" type="noConversion"/>
  </si>
  <si>
    <t>附表2：</t>
    <phoneticPr fontId="2" type="noConversion"/>
  </si>
  <si>
    <t>附表3：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</si>
</sst>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_ * #,##0_ ;_ * \-#,##0_ ;_ * &quot;-&quot;??_ ;_ @_ "/>
  </numFmts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宋体"/>
      <family val="3"/>
      <charset val="134"/>
    </font>
    <font>
      <sz val="20"/>
      <color theme="1"/>
      <name val="Arial Narrow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 Narrow"/>
      <family val="2"/>
    </font>
    <font>
      <sz val="11"/>
      <color rgb="FF000000"/>
      <name val="宋体"/>
      <family val="3"/>
      <charset val="134"/>
      <scheme val="minor"/>
    </font>
    <font>
      <sz val="2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3" fontId="11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176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43" fontId="6" fillId="0" borderId="1" xfId="0" applyNumberFormat="1" applyFont="1" applyBorder="1">
      <alignment vertical="center"/>
    </xf>
    <xf numFmtId="0" fontId="1" fillId="0" borderId="0" xfId="2">
      <alignment vertical="center"/>
    </xf>
    <xf numFmtId="0" fontId="1" fillId="0" borderId="2" xfId="2" applyBorder="1">
      <alignment vertical="center"/>
    </xf>
    <xf numFmtId="0" fontId="1" fillId="0" borderId="5" xfId="2" applyBorder="1">
      <alignment vertical="center"/>
    </xf>
    <xf numFmtId="0" fontId="1" fillId="0" borderId="1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0" xfId="2" applyBorder="1">
      <alignment vertical="center"/>
    </xf>
    <xf numFmtId="0" fontId="1" fillId="0" borderId="1" xfId="2" applyBorder="1" applyAlignment="1">
      <alignment vertical="center" wrapText="1"/>
    </xf>
    <xf numFmtId="0" fontId="12" fillId="0" borderId="1" xfId="2" applyFont="1" applyBorder="1" applyAlignment="1">
      <alignment horizontal="center" vertical="center"/>
    </xf>
    <xf numFmtId="0" fontId="1" fillId="0" borderId="1" xfId="2" applyBorder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3" fontId="6" fillId="0" borderId="0" xfId="0" applyNumberFormat="1" applyFont="1">
      <alignment vertical="center"/>
    </xf>
    <xf numFmtId="43" fontId="6" fillId="0" borderId="0" xfId="1" applyFont="1">
      <alignment vertical="center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34920;4&#20116;&#39033;&#30446;&#27719;&#24635;&#34920;-&#29579;&#34122;&#25509;&#39640;&#209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34920;4&#20116;&#39033;&#30446;&#27719;&#24635;&#34920;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仁海运"/>
      <sheetName val="中远海运船务"/>
      <sheetName val="大连集发"/>
      <sheetName val="上海新海丰"/>
      <sheetName val="中远海运集装箱"/>
      <sheetName val="港新港湾"/>
      <sheetName val="泉州安通"/>
      <sheetName val="上海中谷"/>
      <sheetName val="上海合德"/>
      <sheetName val="海运煤炭2019"/>
      <sheetName val="天津外运"/>
      <sheetName val="海港捷通"/>
      <sheetName val="瑞浩物流"/>
      <sheetName val="渤海船务"/>
      <sheetName val="骊骅淀粉"/>
    </sheetNames>
    <sheetDataSet>
      <sheetData sheetId="0" refreshError="1">
        <row r="20">
          <cell r="F20">
            <v>10704080</v>
          </cell>
        </row>
      </sheetData>
      <sheetData sheetId="1" refreshError="1">
        <row r="25">
          <cell r="I25">
            <v>8853960</v>
          </cell>
        </row>
      </sheetData>
      <sheetData sheetId="2" refreshError="1">
        <row r="22">
          <cell r="H22">
            <v>5311180</v>
          </cell>
        </row>
      </sheetData>
      <sheetData sheetId="3" refreshError="1">
        <row r="18">
          <cell r="F18">
            <v>5000000</v>
          </cell>
        </row>
      </sheetData>
      <sheetData sheetId="4" refreshError="1">
        <row r="28">
          <cell r="I28">
            <v>3071740</v>
          </cell>
        </row>
      </sheetData>
      <sheetData sheetId="5" refreshError="1">
        <row r="13">
          <cell r="F13">
            <v>1093080</v>
          </cell>
        </row>
      </sheetData>
      <sheetData sheetId="6" refreshError="1">
        <row r="12">
          <cell r="H12">
            <v>116520</v>
          </cell>
        </row>
      </sheetData>
      <sheetData sheetId="7" refreshError="1"/>
      <sheetData sheetId="8" refreshError="1">
        <row r="27">
          <cell r="G27">
            <v>1211520</v>
          </cell>
        </row>
      </sheetData>
      <sheetData sheetId="9" refreshError="1">
        <row r="9">
          <cell r="F9">
            <v>165600</v>
          </cell>
        </row>
      </sheetData>
      <sheetData sheetId="10" refreshError="1">
        <row r="17">
          <cell r="G17">
            <v>760000</v>
          </cell>
        </row>
      </sheetData>
      <sheetData sheetId="11" refreshError="1"/>
      <sheetData sheetId="12" refreshError="1"/>
      <sheetData sheetId="13" refreshError="1">
        <row r="14">
          <cell r="F14">
            <v>9420</v>
          </cell>
        </row>
      </sheetData>
      <sheetData sheetId="14" refreshError="1">
        <row r="11">
          <cell r="F11">
            <v>600000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仁海运"/>
      <sheetName val="中远海运船务"/>
      <sheetName val="大连集发"/>
      <sheetName val="上海新海丰"/>
      <sheetName val="中远海运集装箱"/>
      <sheetName val="港新港湾"/>
      <sheetName val="泉州安通"/>
      <sheetName val="上海中谷"/>
      <sheetName val="上海合德"/>
      <sheetName val="海运煤炭"/>
      <sheetName val="天津外运"/>
      <sheetName val="海港捷通"/>
      <sheetName val="瑞浩物流"/>
      <sheetName val="渤海船务"/>
      <sheetName val="骊骅淀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H12">
            <v>177600</v>
          </cell>
        </row>
      </sheetData>
      <sheetData sheetId="8"/>
      <sheetData sheetId="9"/>
      <sheetData sheetId="10"/>
      <sheetData sheetId="11"/>
      <sheetData sheetId="12">
        <row r="8">
          <cell r="H8">
            <v>607200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13" sqref="A13:G17"/>
    </sheetView>
  </sheetViews>
  <sheetFormatPr defaultColWidth="9" defaultRowHeight="14.4" x14ac:dyDescent="0.25"/>
  <cols>
    <col min="1" max="1" width="8.88671875" style="26" customWidth="1"/>
    <col min="2" max="2" width="21.21875" style="26" customWidth="1"/>
    <col min="3" max="3" width="27.44140625" style="26" customWidth="1"/>
    <col min="4" max="4" width="19.109375" style="26" customWidth="1"/>
    <col min="5" max="5" width="17.109375" style="26" customWidth="1"/>
    <col min="6" max="16384" width="9" style="26"/>
  </cols>
  <sheetData>
    <row r="1" spans="1:5" ht="22.95" customHeight="1" x14ac:dyDescent="0.25">
      <c r="A1" s="51" t="s">
        <v>52</v>
      </c>
      <c r="B1" s="51"/>
      <c r="C1" s="51"/>
      <c r="D1" s="51"/>
      <c r="E1" s="51"/>
    </row>
    <row r="2" spans="1:5" ht="43.2" customHeight="1" x14ac:dyDescent="0.25">
      <c r="A2" s="27" t="s">
        <v>53</v>
      </c>
      <c r="B2" s="27" t="s">
        <v>54</v>
      </c>
      <c r="C2" s="27" t="s">
        <v>55</v>
      </c>
      <c r="D2" s="28" t="s">
        <v>56</v>
      </c>
      <c r="E2" s="27" t="s">
        <v>57</v>
      </c>
    </row>
    <row r="3" spans="1:5" ht="25.2" customHeight="1" x14ac:dyDescent="0.25">
      <c r="A3" s="29">
        <v>7</v>
      </c>
      <c r="B3" s="29">
        <v>1</v>
      </c>
      <c r="C3" s="29">
        <v>8</v>
      </c>
      <c r="D3" s="30">
        <v>3</v>
      </c>
      <c r="E3" s="29">
        <v>4</v>
      </c>
    </row>
  </sheetData>
  <mergeCells count="1">
    <mergeCell ref="A1:E1"/>
  </mergeCells>
  <phoneticPr fontId="2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10" zoomScale="85" zoomScaleNormal="85" workbookViewId="0">
      <selection activeCell="A13" sqref="A13:G17"/>
    </sheetView>
  </sheetViews>
  <sheetFormatPr defaultColWidth="9" defaultRowHeight="40.200000000000003" customHeight="1" x14ac:dyDescent="0.25"/>
  <cols>
    <col min="1" max="1" width="9" style="26"/>
    <col min="2" max="2" width="27.33203125" style="37" customWidth="1"/>
    <col min="3" max="3" width="11" style="26" customWidth="1"/>
    <col min="4" max="7" width="12.77734375" style="26" customWidth="1"/>
    <col min="8" max="16384" width="9" style="26"/>
  </cols>
  <sheetData>
    <row r="1" spans="1:11" ht="40.200000000000003" customHeight="1" x14ac:dyDescent="0.25">
      <c r="A1" s="51" t="s">
        <v>58</v>
      </c>
      <c r="B1" s="52" t="s">
        <v>59</v>
      </c>
      <c r="C1" s="51" t="s">
        <v>52</v>
      </c>
      <c r="D1" s="51"/>
      <c r="E1" s="51"/>
      <c r="F1" s="51"/>
      <c r="G1" s="51"/>
    </row>
    <row r="2" spans="1:11" ht="62.4" customHeight="1" x14ac:dyDescent="0.25">
      <c r="A2" s="51"/>
      <c r="B2" s="52"/>
      <c r="C2" s="31" t="s">
        <v>53</v>
      </c>
      <c r="D2" s="31" t="s">
        <v>54</v>
      </c>
      <c r="E2" s="31" t="s">
        <v>55</v>
      </c>
      <c r="F2" s="31" t="s">
        <v>56</v>
      </c>
      <c r="G2" s="31" t="s">
        <v>57</v>
      </c>
      <c r="I2" s="32"/>
      <c r="J2" s="32"/>
      <c r="K2" s="32"/>
    </row>
    <row r="3" spans="1:11" ht="40.200000000000003" customHeight="1" x14ac:dyDescent="0.25">
      <c r="A3" s="29">
        <v>1</v>
      </c>
      <c r="B3" s="33" t="s">
        <v>60</v>
      </c>
      <c r="C3" s="34" t="s">
        <v>61</v>
      </c>
      <c r="D3" s="35"/>
      <c r="E3" s="35"/>
      <c r="F3" s="35"/>
      <c r="G3" s="34" t="s">
        <v>61</v>
      </c>
      <c r="I3" s="32"/>
      <c r="J3" s="36"/>
      <c r="K3" s="32"/>
    </row>
    <row r="4" spans="1:11" ht="40.200000000000003" customHeight="1" x14ac:dyDescent="0.25">
      <c r="A4" s="29">
        <v>2</v>
      </c>
      <c r="B4" s="33" t="s">
        <v>62</v>
      </c>
      <c r="C4" s="34" t="s">
        <v>61</v>
      </c>
      <c r="D4" s="35"/>
      <c r="E4" s="34" t="s">
        <v>61</v>
      </c>
      <c r="F4" s="35"/>
      <c r="G4" s="35"/>
      <c r="I4" s="32"/>
      <c r="J4" s="32"/>
      <c r="K4" s="32"/>
    </row>
    <row r="5" spans="1:11" ht="40.200000000000003" customHeight="1" x14ac:dyDescent="0.25">
      <c r="A5" s="29">
        <v>3</v>
      </c>
      <c r="B5" s="33" t="s">
        <v>63</v>
      </c>
      <c r="C5" s="34" t="s">
        <v>61</v>
      </c>
      <c r="D5" s="35"/>
      <c r="E5" s="34" t="s">
        <v>61</v>
      </c>
      <c r="F5" s="35"/>
      <c r="G5" s="35"/>
    </row>
    <row r="6" spans="1:11" ht="40.200000000000003" customHeight="1" x14ac:dyDescent="0.25">
      <c r="A6" s="29">
        <v>4</v>
      </c>
      <c r="B6" s="33" t="s">
        <v>64</v>
      </c>
      <c r="C6" s="34" t="s">
        <v>61</v>
      </c>
      <c r="D6" s="35"/>
      <c r="E6" s="35"/>
      <c r="F6" s="35"/>
      <c r="G6" s="35"/>
    </row>
    <row r="7" spans="1:11" ht="40.200000000000003" customHeight="1" x14ac:dyDescent="0.25">
      <c r="A7" s="29">
        <v>5</v>
      </c>
      <c r="B7" s="33" t="s">
        <v>65</v>
      </c>
      <c r="C7" s="34" t="s">
        <v>61</v>
      </c>
      <c r="D7" s="34" t="s">
        <v>61</v>
      </c>
      <c r="E7" s="34" t="s">
        <v>61</v>
      </c>
      <c r="F7" s="35"/>
      <c r="G7" s="34" t="s">
        <v>61</v>
      </c>
    </row>
    <row r="8" spans="1:11" ht="40.200000000000003" customHeight="1" x14ac:dyDescent="0.25">
      <c r="A8" s="29">
        <v>6</v>
      </c>
      <c r="B8" s="33" t="s">
        <v>66</v>
      </c>
      <c r="C8" s="35"/>
      <c r="D8" s="35"/>
      <c r="E8" s="35"/>
      <c r="F8" s="34" t="s">
        <v>61</v>
      </c>
      <c r="G8" s="34" t="s">
        <v>61</v>
      </c>
    </row>
    <row r="9" spans="1:11" ht="40.200000000000003" customHeight="1" x14ac:dyDescent="0.25">
      <c r="A9" s="29">
        <v>7</v>
      </c>
      <c r="B9" s="33" t="s">
        <v>67</v>
      </c>
      <c r="C9" s="35"/>
      <c r="D9" s="35"/>
      <c r="E9" s="34" t="s">
        <v>61</v>
      </c>
      <c r="F9" s="35"/>
      <c r="G9" s="35"/>
    </row>
    <row r="10" spans="1:11" ht="40.200000000000003" customHeight="1" x14ac:dyDescent="0.25">
      <c r="A10" s="29">
        <v>8</v>
      </c>
      <c r="B10" s="33" t="s">
        <v>68</v>
      </c>
      <c r="C10" s="34"/>
      <c r="D10" s="35"/>
      <c r="E10" s="34" t="s">
        <v>61</v>
      </c>
      <c r="F10" s="35"/>
      <c r="G10" s="35"/>
    </row>
    <row r="11" spans="1:11" ht="40.200000000000003" customHeight="1" x14ac:dyDescent="0.25">
      <c r="A11" s="29">
        <v>9</v>
      </c>
      <c r="B11" s="33" t="s">
        <v>69</v>
      </c>
      <c r="C11" s="34" t="s">
        <v>61</v>
      </c>
      <c r="D11" s="35"/>
      <c r="E11" s="38" t="s">
        <v>61</v>
      </c>
      <c r="F11" s="35"/>
      <c r="G11" s="35"/>
    </row>
    <row r="12" spans="1:11" ht="40.200000000000003" customHeight="1" x14ac:dyDescent="0.25">
      <c r="A12" s="29">
        <v>10</v>
      </c>
      <c r="B12" s="33" t="s">
        <v>70</v>
      </c>
      <c r="C12" s="35"/>
      <c r="D12" s="35"/>
      <c r="E12" s="34"/>
      <c r="F12" s="35"/>
      <c r="G12" s="34" t="s">
        <v>61</v>
      </c>
    </row>
    <row r="13" spans="1:11" ht="40.200000000000003" customHeight="1" x14ac:dyDescent="0.25">
      <c r="A13" s="41">
        <v>11</v>
      </c>
      <c r="B13" s="33" t="s">
        <v>71</v>
      </c>
      <c r="C13" s="41" t="s">
        <v>61</v>
      </c>
      <c r="D13" s="41"/>
      <c r="E13" s="34"/>
      <c r="F13" s="41"/>
      <c r="G13" s="34"/>
    </row>
    <row r="14" spans="1:11" ht="40.200000000000003" customHeight="1" x14ac:dyDescent="0.25">
      <c r="A14" s="41">
        <v>12</v>
      </c>
      <c r="B14" s="33" t="s">
        <v>26</v>
      </c>
      <c r="C14" s="41"/>
      <c r="D14" s="41"/>
      <c r="E14" s="34" t="s">
        <v>61</v>
      </c>
      <c r="F14" s="41"/>
      <c r="G14" s="34"/>
    </row>
    <row r="15" spans="1:11" ht="40.200000000000003" customHeight="1" x14ac:dyDescent="0.25">
      <c r="A15" s="41">
        <v>13</v>
      </c>
      <c r="B15" s="33" t="s">
        <v>72</v>
      </c>
      <c r="C15" s="41"/>
      <c r="D15" s="41"/>
      <c r="E15" s="34" t="s">
        <v>61</v>
      </c>
      <c r="F15" s="41"/>
      <c r="G15" s="34"/>
    </row>
    <row r="16" spans="1:11" ht="40.200000000000003" customHeight="1" x14ac:dyDescent="0.25">
      <c r="A16" s="41">
        <v>14</v>
      </c>
      <c r="B16" s="33" t="s">
        <v>40</v>
      </c>
      <c r="C16" s="41"/>
      <c r="D16" s="41"/>
      <c r="E16" s="34"/>
      <c r="F16" s="41" t="s">
        <v>61</v>
      </c>
      <c r="G16" s="34"/>
    </row>
    <row r="17" spans="1:7" ht="40.200000000000003" customHeight="1" x14ac:dyDescent="0.25">
      <c r="A17" s="41">
        <v>15</v>
      </c>
      <c r="B17" s="33" t="s">
        <v>43</v>
      </c>
      <c r="C17" s="41"/>
      <c r="D17" s="41"/>
      <c r="E17" s="34"/>
      <c r="F17" s="41" t="s">
        <v>61</v>
      </c>
      <c r="G17" s="34"/>
    </row>
  </sheetData>
  <mergeCells count="3">
    <mergeCell ref="A1:A2"/>
    <mergeCell ref="B1:B2"/>
    <mergeCell ref="C1:G1"/>
  </mergeCells>
  <phoneticPr fontId="2" type="noConversion"/>
  <pageMargins left="0.75" right="0.75" top="1" bottom="1" header="0.51180555555555596" footer="0.51180555555555596"/>
  <pageSetup paperSize="9" scale="7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workbookViewId="0">
      <selection activeCell="C28" sqref="C28"/>
    </sheetView>
  </sheetViews>
  <sheetFormatPr defaultColWidth="9" defaultRowHeight="13.8" x14ac:dyDescent="0.25"/>
  <cols>
    <col min="1" max="1" width="10.109375" style="1" bestFit="1" customWidth="1"/>
    <col min="2" max="2" width="23.33203125" style="1" customWidth="1"/>
    <col min="3" max="3" width="9.109375" style="1" bestFit="1" customWidth="1"/>
    <col min="4" max="4" width="16.5546875" style="1" bestFit="1" customWidth="1"/>
    <col min="5" max="5" width="9.6640625" style="1" bestFit="1" customWidth="1"/>
    <col min="6" max="6" width="13.21875" style="1" customWidth="1"/>
    <col min="7" max="7" width="9.6640625" style="1" bestFit="1" customWidth="1"/>
    <col min="8" max="8" width="14.77734375" style="1" customWidth="1"/>
    <col min="9" max="9" width="9.6640625" style="1" bestFit="1" customWidth="1"/>
    <col min="10" max="10" width="14.21875" style="1" customWidth="1"/>
    <col min="11" max="11" width="9.6640625" style="1" bestFit="1" customWidth="1"/>
    <col min="12" max="12" width="15.6640625" style="1" customWidth="1"/>
    <col min="13" max="13" width="14.77734375" style="1" bestFit="1" customWidth="1"/>
    <col min="14" max="14" width="17.5546875" style="1" customWidth="1"/>
    <col min="15" max="15" width="11.21875" style="18" bestFit="1" customWidth="1"/>
    <col min="16" max="16" width="11.21875" style="1" bestFit="1" customWidth="1"/>
    <col min="17" max="16384" width="9" style="1"/>
  </cols>
  <sheetData>
    <row r="1" spans="1:16" ht="14.4" x14ac:dyDescent="0.25">
      <c r="A1" s="1" t="s">
        <v>73</v>
      </c>
    </row>
    <row r="2" spans="1:16" ht="24.6" x14ac:dyDescent="0.25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6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6" ht="19.2" customHeight="1" x14ac:dyDescent="0.25">
      <c r="A4" s="54" t="s">
        <v>80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6" ht="33" customHeight="1" x14ac:dyDescent="0.25">
      <c r="A5" s="58" t="s">
        <v>0</v>
      </c>
      <c r="B5" s="58" t="s">
        <v>1</v>
      </c>
      <c r="C5" s="62" t="s">
        <v>75</v>
      </c>
      <c r="D5" s="57"/>
      <c r="E5" s="56" t="s">
        <v>76</v>
      </c>
      <c r="F5" s="57"/>
      <c r="G5" s="56" t="s">
        <v>77</v>
      </c>
      <c r="H5" s="57"/>
      <c r="I5" s="56" t="s">
        <v>78</v>
      </c>
      <c r="J5" s="57"/>
      <c r="K5" s="56" t="s">
        <v>79</v>
      </c>
      <c r="L5" s="57"/>
      <c r="M5" s="63" t="s">
        <v>13</v>
      </c>
      <c r="N5" s="64"/>
      <c r="O5" s="53"/>
    </row>
    <row r="6" spans="1:16" ht="33" customHeight="1" x14ac:dyDescent="0.25">
      <c r="A6" s="59"/>
      <c r="B6" s="59"/>
      <c r="C6" s="12" t="s">
        <v>2</v>
      </c>
      <c r="D6" s="14" t="s">
        <v>3</v>
      </c>
      <c r="E6" s="15" t="s">
        <v>12</v>
      </c>
      <c r="F6" s="14" t="s">
        <v>3</v>
      </c>
      <c r="G6" s="15" t="s">
        <v>12</v>
      </c>
      <c r="H6" s="14" t="s">
        <v>3</v>
      </c>
      <c r="I6" s="15" t="s">
        <v>12</v>
      </c>
      <c r="J6" s="14" t="s">
        <v>3</v>
      </c>
      <c r="K6" s="15" t="s">
        <v>12</v>
      </c>
      <c r="L6" s="14" t="s">
        <v>3</v>
      </c>
      <c r="M6" s="63"/>
      <c r="N6" s="64"/>
      <c r="O6" s="53"/>
    </row>
    <row r="7" spans="1:16" ht="33" customHeight="1" x14ac:dyDescent="0.25">
      <c r="A7" s="10">
        <v>1</v>
      </c>
      <c r="B7" s="2" t="s">
        <v>4</v>
      </c>
      <c r="C7" s="3">
        <v>104</v>
      </c>
      <c r="D7" s="4">
        <v>10400000</v>
      </c>
      <c r="E7" s="5"/>
      <c r="F7" s="4"/>
      <c r="G7" s="5"/>
      <c r="H7" s="4"/>
      <c r="I7" s="5"/>
      <c r="J7" s="4"/>
      <c r="K7" s="5">
        <v>5068</v>
      </c>
      <c r="L7" s="4">
        <f>K7*60</f>
        <v>304080</v>
      </c>
      <c r="M7" s="11">
        <f>D7+F7+H7+J7+L7</f>
        <v>10704080</v>
      </c>
      <c r="N7" s="20" t="s">
        <v>46</v>
      </c>
      <c r="O7" s="21" t="s">
        <v>32</v>
      </c>
    </row>
    <row r="8" spans="1:16" ht="33" customHeight="1" x14ac:dyDescent="0.25">
      <c r="A8" s="10">
        <v>2</v>
      </c>
      <c r="B8" s="6" t="s">
        <v>5</v>
      </c>
      <c r="C8" s="40">
        <v>194</v>
      </c>
      <c r="D8" s="39">
        <f>C8*40000</f>
        <v>7760000</v>
      </c>
      <c r="E8" s="7"/>
      <c r="F8" s="14"/>
      <c r="G8" s="7">
        <f>3860+3319+3639+20627+2263</f>
        <v>33708</v>
      </c>
      <c r="H8" s="16">
        <f>G8*60</f>
        <v>2022480</v>
      </c>
      <c r="I8" s="7"/>
      <c r="J8" s="14"/>
      <c r="K8" s="7"/>
      <c r="L8" s="4"/>
      <c r="M8" s="11">
        <f t="shared" ref="M8:M22" si="0">D8+F8+H8+J8+L8</f>
        <v>9782480</v>
      </c>
      <c r="N8" s="20" t="s">
        <v>37</v>
      </c>
      <c r="O8" s="21" t="s">
        <v>20</v>
      </c>
    </row>
    <row r="9" spans="1:16" ht="33" customHeight="1" x14ac:dyDescent="0.25">
      <c r="A9" s="10">
        <v>3</v>
      </c>
      <c r="B9" s="6" t="s">
        <v>6</v>
      </c>
      <c r="C9" s="12">
        <v>124</v>
      </c>
      <c r="D9" s="14">
        <v>4960000</v>
      </c>
      <c r="E9" s="7"/>
      <c r="F9" s="14"/>
      <c r="G9" s="7">
        <v>5963</v>
      </c>
      <c r="H9" s="16">
        <f>G9*60</f>
        <v>357780</v>
      </c>
      <c r="I9" s="7"/>
      <c r="J9" s="14"/>
      <c r="K9" s="7"/>
      <c r="L9" s="4"/>
      <c r="M9" s="11">
        <f t="shared" si="0"/>
        <v>5317780</v>
      </c>
      <c r="N9" s="20" t="s">
        <v>47</v>
      </c>
      <c r="O9" s="21" t="s">
        <v>48</v>
      </c>
    </row>
    <row r="10" spans="1:16" ht="33" customHeight="1" x14ac:dyDescent="0.25">
      <c r="A10" s="10">
        <v>4</v>
      </c>
      <c r="B10" s="6" t="s">
        <v>7</v>
      </c>
      <c r="C10" s="12">
        <v>50</v>
      </c>
      <c r="D10" s="14">
        <v>5000000</v>
      </c>
      <c r="E10" s="7"/>
      <c r="F10" s="14"/>
      <c r="G10" s="7"/>
      <c r="H10" s="14"/>
      <c r="I10" s="7"/>
      <c r="J10" s="14"/>
      <c r="K10" s="7"/>
      <c r="L10" s="4"/>
      <c r="M10" s="11">
        <f t="shared" si="0"/>
        <v>5000000</v>
      </c>
      <c r="N10" s="22" t="s">
        <v>23</v>
      </c>
      <c r="O10" s="21" t="s">
        <v>24</v>
      </c>
    </row>
    <row r="11" spans="1:16" ht="33" customHeight="1" x14ac:dyDescent="0.25">
      <c r="A11" s="10">
        <v>5</v>
      </c>
      <c r="B11" s="6" t="s">
        <v>8</v>
      </c>
      <c r="C11" s="12">
        <v>58</v>
      </c>
      <c r="D11" s="14">
        <v>2320000</v>
      </c>
      <c r="E11" s="7">
        <v>860</v>
      </c>
      <c r="F11" s="14">
        <v>103200</v>
      </c>
      <c r="G11" s="7">
        <f>726+5661+9129+1554+2995</f>
        <v>20065</v>
      </c>
      <c r="H11" s="16">
        <f>G11*60</f>
        <v>1203900</v>
      </c>
      <c r="I11" s="7"/>
      <c r="J11" s="14"/>
      <c r="K11" s="7">
        <v>390</v>
      </c>
      <c r="L11" s="4">
        <f t="shared" ref="L11:L16" si="1">K11*60</f>
        <v>23400</v>
      </c>
      <c r="M11" s="11">
        <f t="shared" si="0"/>
        <v>3650500</v>
      </c>
      <c r="N11" s="23" t="s">
        <v>49</v>
      </c>
      <c r="O11" s="24" t="s">
        <v>25</v>
      </c>
    </row>
    <row r="12" spans="1:16" ht="33" customHeight="1" x14ac:dyDescent="0.25">
      <c r="A12" s="10">
        <v>6</v>
      </c>
      <c r="B12" s="6" t="s">
        <v>9</v>
      </c>
      <c r="C12" s="12"/>
      <c r="D12" s="14"/>
      <c r="E12" s="7"/>
      <c r="F12" s="14"/>
      <c r="G12" s="7"/>
      <c r="H12" s="14"/>
      <c r="I12" s="7">
        <v>23895</v>
      </c>
      <c r="J12" s="14">
        <v>600000</v>
      </c>
      <c r="K12" s="7">
        <f>5068+726+2312+114</f>
        <v>8220</v>
      </c>
      <c r="L12" s="4">
        <f t="shared" si="1"/>
        <v>493200</v>
      </c>
      <c r="M12" s="11">
        <f t="shared" si="0"/>
        <v>1093200</v>
      </c>
      <c r="N12" s="22" t="s">
        <v>38</v>
      </c>
      <c r="O12" s="21" t="s">
        <v>39</v>
      </c>
      <c r="P12" s="18">
        <v>13833528899</v>
      </c>
    </row>
    <row r="13" spans="1:16" ht="33" customHeight="1" x14ac:dyDescent="0.25">
      <c r="A13" s="10">
        <v>7</v>
      </c>
      <c r="B13" s="6" t="s">
        <v>10</v>
      </c>
      <c r="C13" s="12"/>
      <c r="D13" s="14"/>
      <c r="E13" s="7"/>
      <c r="F13" s="14"/>
      <c r="G13" s="7">
        <v>4824</v>
      </c>
      <c r="H13" s="16">
        <f>G13*60</f>
        <v>289440</v>
      </c>
      <c r="I13" s="7"/>
      <c r="J13" s="14"/>
      <c r="K13" s="7"/>
      <c r="L13" s="4"/>
      <c r="M13" s="11">
        <f t="shared" si="0"/>
        <v>289440</v>
      </c>
      <c r="N13" s="22" t="s">
        <v>35</v>
      </c>
      <c r="O13" s="21" t="s">
        <v>36</v>
      </c>
    </row>
    <row r="14" spans="1:16" ht="33" customHeight="1" x14ac:dyDescent="0.25">
      <c r="A14" s="10">
        <v>8</v>
      </c>
      <c r="B14" s="6" t="s">
        <v>11</v>
      </c>
      <c r="C14" s="12"/>
      <c r="D14" s="14"/>
      <c r="E14" s="7"/>
      <c r="F14" s="14"/>
      <c r="G14" s="7">
        <f>2799+2130+1231+1136+805</f>
        <v>8101</v>
      </c>
      <c r="H14" s="16">
        <f>G14*60</f>
        <v>486060</v>
      </c>
      <c r="I14" s="7"/>
      <c r="J14" s="14"/>
      <c r="K14" s="7"/>
      <c r="L14" s="4"/>
      <c r="M14" s="11">
        <f t="shared" si="0"/>
        <v>486060</v>
      </c>
      <c r="N14" s="20" t="s">
        <v>33</v>
      </c>
      <c r="O14" s="21" t="s">
        <v>34</v>
      </c>
    </row>
    <row r="15" spans="1:16" ht="33" customHeight="1" x14ac:dyDescent="0.25">
      <c r="A15" s="10">
        <v>9</v>
      </c>
      <c r="B15" s="6" t="s">
        <v>14</v>
      </c>
      <c r="C15" s="12">
        <v>40</v>
      </c>
      <c r="D15" s="14">
        <v>2620000</v>
      </c>
      <c r="E15" s="7"/>
      <c r="F15" s="14"/>
      <c r="G15" s="7">
        <v>192</v>
      </c>
      <c r="H15" s="16">
        <f>G15*60</f>
        <v>11520</v>
      </c>
      <c r="I15" s="7"/>
      <c r="J15" s="14"/>
      <c r="K15" s="7"/>
      <c r="L15" s="4"/>
      <c r="M15" s="11">
        <f t="shared" si="0"/>
        <v>2631520</v>
      </c>
      <c r="N15" s="20" t="s">
        <v>21</v>
      </c>
      <c r="O15" s="21" t="s">
        <v>22</v>
      </c>
    </row>
    <row r="16" spans="1:16" ht="33" customHeight="1" x14ac:dyDescent="0.25">
      <c r="A16" s="10">
        <v>10</v>
      </c>
      <c r="B16" s="6" t="s">
        <v>15</v>
      </c>
      <c r="C16" s="12"/>
      <c r="D16" s="14"/>
      <c r="E16" s="7"/>
      <c r="F16" s="14"/>
      <c r="G16" s="7"/>
      <c r="H16" s="14"/>
      <c r="I16" s="7"/>
      <c r="J16" s="14"/>
      <c r="K16" s="7">
        <v>2762</v>
      </c>
      <c r="L16" s="4">
        <f t="shared" si="1"/>
        <v>165720</v>
      </c>
      <c r="M16" s="11">
        <f t="shared" si="0"/>
        <v>165720</v>
      </c>
      <c r="N16" s="20" t="s">
        <v>50</v>
      </c>
      <c r="O16" s="21" t="s">
        <v>51</v>
      </c>
    </row>
    <row r="17" spans="1:15" ht="33" customHeight="1" x14ac:dyDescent="0.25">
      <c r="A17" s="10">
        <v>11</v>
      </c>
      <c r="B17" s="9" t="s">
        <v>17</v>
      </c>
      <c r="C17" s="17">
        <v>19</v>
      </c>
      <c r="D17" s="16">
        <v>760000</v>
      </c>
      <c r="E17" s="7"/>
      <c r="F17" s="16"/>
      <c r="G17" s="7"/>
      <c r="H17" s="16"/>
      <c r="I17" s="7"/>
      <c r="J17" s="16"/>
      <c r="K17" s="7"/>
      <c r="L17" s="4"/>
      <c r="M17" s="11">
        <f t="shared" si="0"/>
        <v>760000</v>
      </c>
      <c r="N17" s="20" t="s">
        <v>18</v>
      </c>
      <c r="O17" s="21" t="s">
        <v>19</v>
      </c>
    </row>
    <row r="18" spans="1:15" ht="33" customHeight="1" x14ac:dyDescent="0.25">
      <c r="A18" s="10">
        <v>12</v>
      </c>
      <c r="B18" s="9" t="s">
        <v>26</v>
      </c>
      <c r="C18" s="17"/>
      <c r="D18" s="16"/>
      <c r="E18" s="7"/>
      <c r="F18" s="16"/>
      <c r="G18" s="7">
        <f>1405+296+66+647</f>
        <v>2414</v>
      </c>
      <c r="H18" s="16">
        <f>G18*60</f>
        <v>144840</v>
      </c>
      <c r="I18" s="7"/>
      <c r="J18" s="16"/>
      <c r="K18" s="7"/>
      <c r="L18" s="4"/>
      <c r="M18" s="11">
        <f t="shared" si="0"/>
        <v>144840</v>
      </c>
      <c r="N18" s="20" t="s">
        <v>27</v>
      </c>
      <c r="O18" s="21" t="s">
        <v>28</v>
      </c>
    </row>
    <row r="19" spans="1:15" ht="33" customHeight="1" x14ac:dyDescent="0.25">
      <c r="A19" s="10">
        <v>13</v>
      </c>
      <c r="B19" s="9" t="s">
        <v>29</v>
      </c>
      <c r="C19" s="17"/>
      <c r="D19" s="16"/>
      <c r="E19" s="7"/>
      <c r="F19" s="16"/>
      <c r="G19" s="7">
        <v>10120</v>
      </c>
      <c r="H19" s="16">
        <f>G19*60</f>
        <v>607200</v>
      </c>
      <c r="I19" s="7"/>
      <c r="J19" s="16"/>
      <c r="K19" s="7"/>
      <c r="L19" s="4"/>
      <c r="M19" s="11">
        <f t="shared" si="0"/>
        <v>607200</v>
      </c>
      <c r="N19" s="20" t="s">
        <v>30</v>
      </c>
      <c r="O19" s="21" t="s">
        <v>31</v>
      </c>
    </row>
    <row r="20" spans="1:15" ht="33" customHeight="1" x14ac:dyDescent="0.25">
      <c r="A20" s="10">
        <v>14</v>
      </c>
      <c r="B20" s="9" t="s">
        <v>40</v>
      </c>
      <c r="C20" s="17"/>
      <c r="D20" s="16"/>
      <c r="E20" s="7"/>
      <c r="F20" s="16"/>
      <c r="G20" s="7"/>
      <c r="H20" s="16"/>
      <c r="I20" s="7">
        <v>157</v>
      </c>
      <c r="J20" s="16">
        <v>9420</v>
      </c>
      <c r="K20" s="7"/>
      <c r="L20" s="4"/>
      <c r="M20" s="11">
        <f t="shared" si="0"/>
        <v>9420</v>
      </c>
      <c r="N20" s="20" t="s">
        <v>41</v>
      </c>
      <c r="O20" s="21" t="s">
        <v>42</v>
      </c>
    </row>
    <row r="21" spans="1:15" ht="33" customHeight="1" x14ac:dyDescent="0.25">
      <c r="A21" s="10">
        <v>15</v>
      </c>
      <c r="B21" s="9" t="s">
        <v>43</v>
      </c>
      <c r="C21" s="17"/>
      <c r="D21" s="16"/>
      <c r="E21" s="7"/>
      <c r="F21" s="16"/>
      <c r="G21" s="7"/>
      <c r="H21" s="16"/>
      <c r="I21" s="7">
        <v>14394</v>
      </c>
      <c r="J21" s="16">
        <v>600000</v>
      </c>
      <c r="K21" s="7"/>
      <c r="L21" s="4"/>
      <c r="M21" s="11">
        <f t="shared" si="0"/>
        <v>600000</v>
      </c>
      <c r="N21" s="20" t="s">
        <v>44</v>
      </c>
      <c r="O21" s="21" t="s">
        <v>45</v>
      </c>
    </row>
    <row r="22" spans="1:15" ht="33" customHeight="1" x14ac:dyDescent="0.25">
      <c r="A22" s="60" t="s">
        <v>16</v>
      </c>
      <c r="B22" s="61"/>
      <c r="C22" s="19">
        <f t="shared" ref="C22:I22" si="2">SUM(C7:C21)</f>
        <v>589</v>
      </c>
      <c r="D22" s="8">
        <f t="shared" si="2"/>
        <v>33820000</v>
      </c>
      <c r="E22" s="19">
        <f t="shared" si="2"/>
        <v>860</v>
      </c>
      <c r="F22" s="8">
        <f t="shared" si="2"/>
        <v>103200</v>
      </c>
      <c r="G22" s="19">
        <f t="shared" si="2"/>
        <v>85387</v>
      </c>
      <c r="H22" s="8">
        <f t="shared" si="2"/>
        <v>5123220</v>
      </c>
      <c r="I22" s="19">
        <f t="shared" si="2"/>
        <v>38446</v>
      </c>
      <c r="J22" s="8">
        <f>SUM(J7:J21)</f>
        <v>1209420</v>
      </c>
      <c r="K22" s="19">
        <f>SUM(K7:K21)</f>
        <v>16440</v>
      </c>
      <c r="L22" s="8">
        <f>SUM(L7:L21)</f>
        <v>986400</v>
      </c>
      <c r="M22" s="11">
        <f t="shared" si="0"/>
        <v>41242240</v>
      </c>
      <c r="N22" s="25"/>
      <c r="O22" s="21"/>
    </row>
  </sheetData>
  <mergeCells count="13">
    <mergeCell ref="A22:B22"/>
    <mergeCell ref="C5:D5"/>
    <mergeCell ref="E5:F5"/>
    <mergeCell ref="M5:M6"/>
    <mergeCell ref="N5:N6"/>
    <mergeCell ref="O5:O6"/>
    <mergeCell ref="A4:M4"/>
    <mergeCell ref="A2:M2"/>
    <mergeCell ref="K5:L5"/>
    <mergeCell ref="G5:H5"/>
    <mergeCell ref="I5:J5"/>
    <mergeCell ref="A5:A6"/>
    <mergeCell ref="B5:B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C16" workbookViewId="0">
      <selection activeCell="D11" sqref="D11"/>
    </sheetView>
  </sheetViews>
  <sheetFormatPr defaultColWidth="9" defaultRowHeight="13.8" x14ac:dyDescent="0.25"/>
  <cols>
    <col min="1" max="1" width="10.109375" style="1" bestFit="1" customWidth="1"/>
    <col min="2" max="2" width="23.33203125" style="1" customWidth="1"/>
    <col min="3" max="3" width="9.109375" style="1" bestFit="1" customWidth="1"/>
    <col min="4" max="4" width="16.5546875" style="1" bestFit="1" customWidth="1"/>
    <col min="5" max="5" width="9.6640625" style="1" bestFit="1" customWidth="1"/>
    <col min="6" max="6" width="13.21875" style="1" customWidth="1"/>
    <col min="7" max="7" width="9.6640625" style="1" bestFit="1" customWidth="1"/>
    <col min="8" max="8" width="14.77734375" style="1" customWidth="1"/>
    <col min="9" max="9" width="9.6640625" style="1" bestFit="1" customWidth="1"/>
    <col min="10" max="10" width="14.21875" style="1" customWidth="1"/>
    <col min="11" max="11" width="9.6640625" style="1" bestFit="1" customWidth="1"/>
    <col min="12" max="12" width="15.6640625" style="1" customWidth="1"/>
    <col min="13" max="13" width="14.77734375" style="1" bestFit="1" customWidth="1"/>
    <col min="14" max="14" width="12.6640625" style="1" bestFit="1" customWidth="1"/>
    <col min="15" max="15" width="11.6640625" style="1" bestFit="1" customWidth="1"/>
    <col min="16" max="16384" width="9" style="1"/>
  </cols>
  <sheetData>
    <row r="1" spans="1:15" ht="14.4" x14ac:dyDescent="0.25">
      <c r="A1" s="48" t="s">
        <v>83</v>
      </c>
    </row>
    <row r="2" spans="1:15" ht="25.8" x14ac:dyDescent="0.25">
      <c r="A2" s="55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5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5" ht="19.2" customHeight="1" x14ac:dyDescent="0.25">
      <c r="A4" s="54" t="s">
        <v>80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33" customHeight="1" x14ac:dyDescent="0.25">
      <c r="A5" s="58" t="s">
        <v>0</v>
      </c>
      <c r="B5" s="58" t="s">
        <v>1</v>
      </c>
      <c r="C5" s="62" t="s">
        <v>75</v>
      </c>
      <c r="D5" s="57"/>
      <c r="E5" s="56" t="s">
        <v>76</v>
      </c>
      <c r="F5" s="57"/>
      <c r="G5" s="56" t="s">
        <v>77</v>
      </c>
      <c r="H5" s="57"/>
      <c r="I5" s="56" t="s">
        <v>78</v>
      </c>
      <c r="J5" s="57"/>
      <c r="K5" s="56" t="s">
        <v>79</v>
      </c>
      <c r="L5" s="57"/>
      <c r="M5" s="63" t="s">
        <v>13</v>
      </c>
    </row>
    <row r="6" spans="1:15" ht="33" customHeight="1" x14ac:dyDescent="0.25">
      <c r="A6" s="59"/>
      <c r="B6" s="59"/>
      <c r="C6" s="42" t="s">
        <v>2</v>
      </c>
      <c r="D6" s="43" t="s">
        <v>3</v>
      </c>
      <c r="E6" s="44" t="s">
        <v>12</v>
      </c>
      <c r="F6" s="43" t="s">
        <v>3</v>
      </c>
      <c r="G6" s="44" t="s">
        <v>12</v>
      </c>
      <c r="H6" s="43" t="s">
        <v>3</v>
      </c>
      <c r="I6" s="44" t="s">
        <v>12</v>
      </c>
      <c r="J6" s="43" t="s">
        <v>3</v>
      </c>
      <c r="K6" s="44" t="s">
        <v>12</v>
      </c>
      <c r="L6" s="43" t="s">
        <v>3</v>
      </c>
      <c r="M6" s="63"/>
    </row>
    <row r="7" spans="1:15" ht="33" customHeight="1" x14ac:dyDescent="0.25">
      <c r="A7" s="10">
        <v>1</v>
      </c>
      <c r="B7" s="2" t="s">
        <v>4</v>
      </c>
      <c r="C7" s="47">
        <v>104</v>
      </c>
      <c r="D7" s="4">
        <v>10400000</v>
      </c>
      <c r="E7" s="5"/>
      <c r="F7" s="4"/>
      <c r="G7" s="5"/>
      <c r="H7" s="4"/>
      <c r="I7" s="5"/>
      <c r="J7" s="4"/>
      <c r="K7" s="5">
        <v>5068</v>
      </c>
      <c r="L7" s="4">
        <f>K7*60</f>
        <v>304080</v>
      </c>
      <c r="M7" s="11">
        <f>D7+F7+H7+J7+L7</f>
        <v>10704080</v>
      </c>
      <c r="N7" s="49">
        <f>[1]秦仁海运!$F$20</f>
        <v>10704080</v>
      </c>
      <c r="O7" s="49">
        <f t="shared" ref="O7:O21" si="0">M7-N7</f>
        <v>0</v>
      </c>
    </row>
    <row r="8" spans="1:15" ht="33" customHeight="1" x14ac:dyDescent="0.25">
      <c r="A8" s="10">
        <v>2</v>
      </c>
      <c r="B8" s="6" t="s">
        <v>5</v>
      </c>
      <c r="C8" s="42">
        <v>194</v>
      </c>
      <c r="D8" s="43">
        <f>189*40000+5*30000</f>
        <v>7710000</v>
      </c>
      <c r="E8" s="7"/>
      <c r="F8" s="43"/>
      <c r="G8" s="7">
        <v>19066</v>
      </c>
      <c r="H8" s="43">
        <f>G8*60</f>
        <v>1143960</v>
      </c>
      <c r="I8" s="7"/>
      <c r="J8" s="43"/>
      <c r="K8" s="7"/>
      <c r="L8" s="4"/>
      <c r="M8" s="11">
        <f t="shared" ref="M8:M22" si="1">D8+F8+H8+J8+L8</f>
        <v>8853960</v>
      </c>
      <c r="N8" s="49">
        <f>[1]中远海运船务!$I$25</f>
        <v>8853960</v>
      </c>
      <c r="O8" s="49">
        <f t="shared" si="0"/>
        <v>0</v>
      </c>
    </row>
    <row r="9" spans="1:15" ht="33" customHeight="1" x14ac:dyDescent="0.25">
      <c r="A9" s="10">
        <v>3</v>
      </c>
      <c r="B9" s="6" t="s">
        <v>6</v>
      </c>
      <c r="C9" s="42">
        <v>124</v>
      </c>
      <c r="D9" s="43">
        <v>4960000</v>
      </c>
      <c r="E9" s="7"/>
      <c r="F9" s="43"/>
      <c r="G9" s="7">
        <v>5853</v>
      </c>
      <c r="H9" s="43">
        <f>G9*60</f>
        <v>351180</v>
      </c>
      <c r="I9" s="7"/>
      <c r="J9" s="43"/>
      <c r="K9" s="7"/>
      <c r="L9" s="4"/>
      <c r="M9" s="11">
        <f t="shared" si="1"/>
        <v>5311180</v>
      </c>
      <c r="N9" s="49">
        <f>[1]大连集发!$H$22</f>
        <v>5311180</v>
      </c>
      <c r="O9" s="49">
        <f t="shared" si="0"/>
        <v>0</v>
      </c>
    </row>
    <row r="10" spans="1:15" ht="33" customHeight="1" x14ac:dyDescent="0.25">
      <c r="A10" s="10">
        <v>4</v>
      </c>
      <c r="B10" s="6" t="s">
        <v>7</v>
      </c>
      <c r="C10" s="42">
        <v>50</v>
      </c>
      <c r="D10" s="43">
        <v>5000000</v>
      </c>
      <c r="E10" s="7"/>
      <c r="F10" s="43"/>
      <c r="G10" s="7"/>
      <c r="H10" s="43"/>
      <c r="I10" s="7"/>
      <c r="J10" s="43"/>
      <c r="K10" s="7"/>
      <c r="L10" s="4"/>
      <c r="M10" s="11">
        <f t="shared" si="1"/>
        <v>5000000</v>
      </c>
      <c r="N10" s="49">
        <f>[1]上海新海丰!$F$18</f>
        <v>5000000</v>
      </c>
      <c r="O10" s="49">
        <f t="shared" si="0"/>
        <v>0</v>
      </c>
    </row>
    <row r="11" spans="1:15" ht="33" customHeight="1" x14ac:dyDescent="0.25">
      <c r="A11" s="10">
        <v>5</v>
      </c>
      <c r="B11" s="6" t="s">
        <v>8</v>
      </c>
      <c r="C11" s="42">
        <v>58</v>
      </c>
      <c r="D11" s="43">
        <v>2320000</v>
      </c>
      <c r="E11" s="7">
        <v>860</v>
      </c>
      <c r="F11" s="43">
        <v>103200</v>
      </c>
      <c r="G11" s="7">
        <v>10419</v>
      </c>
      <c r="H11" s="43">
        <f>G11*60</f>
        <v>625140</v>
      </c>
      <c r="I11" s="7"/>
      <c r="J11" s="43"/>
      <c r="K11" s="7">
        <v>390</v>
      </c>
      <c r="L11" s="4">
        <f t="shared" ref="L11:L16" si="2">K11*60</f>
        <v>23400</v>
      </c>
      <c r="M11" s="11">
        <f t="shared" si="1"/>
        <v>3071740</v>
      </c>
      <c r="N11" s="49">
        <f>[1]中远海运集装箱!$I$28</f>
        <v>3071740</v>
      </c>
      <c r="O11" s="49">
        <f t="shared" si="0"/>
        <v>0</v>
      </c>
    </row>
    <row r="12" spans="1:15" ht="33" customHeight="1" x14ac:dyDescent="0.25">
      <c r="A12" s="10">
        <v>6</v>
      </c>
      <c r="B12" s="6" t="s">
        <v>9</v>
      </c>
      <c r="C12" s="42"/>
      <c r="D12" s="43"/>
      <c r="E12" s="7"/>
      <c r="F12" s="43"/>
      <c r="G12" s="7"/>
      <c r="H12" s="43"/>
      <c r="I12" s="7">
        <v>10220</v>
      </c>
      <c r="J12" s="43">
        <v>600000</v>
      </c>
      <c r="K12" s="7">
        <v>8218</v>
      </c>
      <c r="L12" s="4">
        <f t="shared" si="2"/>
        <v>493080</v>
      </c>
      <c r="M12" s="11">
        <f t="shared" si="1"/>
        <v>1093080</v>
      </c>
      <c r="N12" s="50">
        <f>[1]港新港湾!$F$13</f>
        <v>1093080</v>
      </c>
      <c r="O12" s="49">
        <f t="shared" si="0"/>
        <v>0</v>
      </c>
    </row>
    <row r="13" spans="1:15" ht="33" customHeight="1" x14ac:dyDescent="0.25">
      <c r="A13" s="10">
        <v>7</v>
      </c>
      <c r="B13" s="6" t="s">
        <v>10</v>
      </c>
      <c r="C13" s="42"/>
      <c r="D13" s="43"/>
      <c r="E13" s="7"/>
      <c r="F13" s="43"/>
      <c r="G13" s="7">
        <v>1942</v>
      </c>
      <c r="H13" s="43">
        <f>G13*60</f>
        <v>116520</v>
      </c>
      <c r="I13" s="7"/>
      <c r="J13" s="43"/>
      <c r="K13" s="7"/>
      <c r="L13" s="4"/>
      <c r="M13" s="11">
        <f t="shared" si="1"/>
        <v>116520</v>
      </c>
      <c r="N13" s="49">
        <f>[1]泉州安通!$H$12</f>
        <v>116520</v>
      </c>
      <c r="O13" s="49">
        <f t="shared" si="0"/>
        <v>0</v>
      </c>
    </row>
    <row r="14" spans="1:15" ht="33" customHeight="1" x14ac:dyDescent="0.25">
      <c r="A14" s="10">
        <v>8</v>
      </c>
      <c r="B14" s="6" t="s">
        <v>11</v>
      </c>
      <c r="C14" s="42"/>
      <c r="D14" s="43"/>
      <c r="E14" s="7"/>
      <c r="F14" s="43"/>
      <c r="G14" s="7">
        <v>2960</v>
      </c>
      <c r="H14" s="43">
        <f>G14*60</f>
        <v>177600</v>
      </c>
      <c r="I14" s="7"/>
      <c r="J14" s="43"/>
      <c r="K14" s="7"/>
      <c r="L14" s="4"/>
      <c r="M14" s="11">
        <f t="shared" si="1"/>
        <v>177600</v>
      </c>
      <c r="N14" s="49">
        <f>[2]上海中谷!$H$12</f>
        <v>177600</v>
      </c>
      <c r="O14" s="49">
        <f t="shared" si="0"/>
        <v>0</v>
      </c>
    </row>
    <row r="15" spans="1:15" ht="33" customHeight="1" x14ac:dyDescent="0.25">
      <c r="A15" s="10">
        <v>9</v>
      </c>
      <c r="B15" s="6" t="s">
        <v>14</v>
      </c>
      <c r="C15" s="42">
        <v>40</v>
      </c>
      <c r="D15" s="43">
        <f>C15*30000</f>
        <v>1200000</v>
      </c>
      <c r="E15" s="7"/>
      <c r="F15" s="43"/>
      <c r="G15" s="7">
        <v>192</v>
      </c>
      <c r="H15" s="43">
        <f>G15*60</f>
        <v>11520</v>
      </c>
      <c r="I15" s="7"/>
      <c r="J15" s="43"/>
      <c r="K15" s="7"/>
      <c r="L15" s="4"/>
      <c r="M15" s="11">
        <f t="shared" si="1"/>
        <v>1211520</v>
      </c>
      <c r="N15" s="49">
        <f>[1]上海合德!$G$27</f>
        <v>1211520</v>
      </c>
      <c r="O15" s="49">
        <f t="shared" si="0"/>
        <v>0</v>
      </c>
    </row>
    <row r="16" spans="1:15" ht="33" customHeight="1" x14ac:dyDescent="0.25">
      <c r="A16" s="10">
        <v>10</v>
      </c>
      <c r="B16" s="6" t="s">
        <v>15</v>
      </c>
      <c r="C16" s="42"/>
      <c r="D16" s="43"/>
      <c r="E16" s="7"/>
      <c r="F16" s="43"/>
      <c r="G16" s="7"/>
      <c r="H16" s="43"/>
      <c r="I16" s="7"/>
      <c r="J16" s="43"/>
      <c r="K16" s="7">
        <v>2760</v>
      </c>
      <c r="L16" s="4">
        <f t="shared" si="2"/>
        <v>165600</v>
      </c>
      <c r="M16" s="11">
        <f t="shared" si="1"/>
        <v>165600</v>
      </c>
      <c r="N16" s="49">
        <f>[1]海运煤炭2019!$F$9</f>
        <v>165600</v>
      </c>
      <c r="O16" s="49">
        <f t="shared" si="0"/>
        <v>0</v>
      </c>
    </row>
    <row r="17" spans="1:15" ht="33" customHeight="1" x14ac:dyDescent="0.25">
      <c r="A17" s="10">
        <v>11</v>
      </c>
      <c r="B17" s="9" t="s">
        <v>17</v>
      </c>
      <c r="C17" s="42">
        <v>19</v>
      </c>
      <c r="D17" s="43">
        <v>760000</v>
      </c>
      <c r="E17" s="7"/>
      <c r="F17" s="43"/>
      <c r="G17" s="7"/>
      <c r="H17" s="43"/>
      <c r="I17" s="7"/>
      <c r="J17" s="43"/>
      <c r="K17" s="7"/>
      <c r="L17" s="4"/>
      <c r="M17" s="11">
        <f t="shared" si="1"/>
        <v>760000</v>
      </c>
      <c r="N17" s="49">
        <f>[1]天津外运!$G$17</f>
        <v>760000</v>
      </c>
      <c r="O17" s="49">
        <f t="shared" si="0"/>
        <v>0</v>
      </c>
    </row>
    <row r="18" spans="1:15" ht="33" customHeight="1" x14ac:dyDescent="0.25">
      <c r="A18" s="10">
        <v>12</v>
      </c>
      <c r="B18" s="9" t="s">
        <v>26</v>
      </c>
      <c r="C18" s="42"/>
      <c r="D18" s="43"/>
      <c r="E18" s="7"/>
      <c r="F18" s="43"/>
      <c r="G18" s="7"/>
      <c r="H18" s="43"/>
      <c r="I18" s="7"/>
      <c r="J18" s="43"/>
      <c r="K18" s="7"/>
      <c r="L18" s="4"/>
      <c r="M18" s="11"/>
      <c r="O18" s="49">
        <f t="shared" si="0"/>
        <v>0</v>
      </c>
    </row>
    <row r="19" spans="1:15" ht="33" customHeight="1" x14ac:dyDescent="0.25">
      <c r="A19" s="10">
        <v>13</v>
      </c>
      <c r="B19" s="9" t="s">
        <v>29</v>
      </c>
      <c r="C19" s="42"/>
      <c r="D19" s="43"/>
      <c r="E19" s="7"/>
      <c r="F19" s="43"/>
      <c r="G19" s="7">
        <v>10120</v>
      </c>
      <c r="H19" s="43">
        <f>G19*60</f>
        <v>607200</v>
      </c>
      <c r="I19" s="7"/>
      <c r="J19" s="43"/>
      <c r="K19" s="7"/>
      <c r="L19" s="4"/>
      <c r="M19" s="11">
        <f t="shared" si="1"/>
        <v>607200</v>
      </c>
      <c r="N19" s="49">
        <f>[2]瑞浩物流!$H$8</f>
        <v>607200</v>
      </c>
      <c r="O19" s="49">
        <f t="shared" si="0"/>
        <v>0</v>
      </c>
    </row>
    <row r="20" spans="1:15" ht="33" customHeight="1" x14ac:dyDescent="0.25">
      <c r="A20" s="10">
        <v>14</v>
      </c>
      <c r="B20" s="9" t="s">
        <v>40</v>
      </c>
      <c r="C20" s="42"/>
      <c r="D20" s="43"/>
      <c r="E20" s="7"/>
      <c r="F20" s="43"/>
      <c r="G20" s="7"/>
      <c r="H20" s="43"/>
      <c r="I20" s="7">
        <v>157</v>
      </c>
      <c r="J20" s="43">
        <v>9420</v>
      </c>
      <c r="K20" s="7"/>
      <c r="L20" s="4"/>
      <c r="M20" s="11">
        <f t="shared" si="1"/>
        <v>9420</v>
      </c>
      <c r="N20" s="49">
        <f>[1]渤海船务!$F$14</f>
        <v>9420</v>
      </c>
      <c r="O20" s="49">
        <f t="shared" si="0"/>
        <v>0</v>
      </c>
    </row>
    <row r="21" spans="1:15" ht="33" customHeight="1" x14ac:dyDescent="0.25">
      <c r="A21" s="10">
        <v>15</v>
      </c>
      <c r="B21" s="9" t="s">
        <v>43</v>
      </c>
      <c r="C21" s="42"/>
      <c r="D21" s="43"/>
      <c r="E21" s="7"/>
      <c r="F21" s="43"/>
      <c r="G21" s="7"/>
      <c r="H21" s="43"/>
      <c r="I21" s="7">
        <v>14093</v>
      </c>
      <c r="J21" s="43">
        <v>600000</v>
      </c>
      <c r="K21" s="7"/>
      <c r="L21" s="4"/>
      <c r="M21" s="11">
        <f t="shared" si="1"/>
        <v>600000</v>
      </c>
      <c r="N21" s="49">
        <f>[1]骊骅淀粉!$F$11</f>
        <v>600000</v>
      </c>
      <c r="O21" s="49">
        <f t="shared" si="0"/>
        <v>0</v>
      </c>
    </row>
    <row r="22" spans="1:15" ht="33" customHeight="1" x14ac:dyDescent="0.25">
      <c r="A22" s="60" t="s">
        <v>16</v>
      </c>
      <c r="B22" s="61"/>
      <c r="C22" s="19">
        <f t="shared" ref="C22:I22" si="3">SUM(C7:C21)</f>
        <v>589</v>
      </c>
      <c r="D22" s="8">
        <f t="shared" si="3"/>
        <v>32350000</v>
      </c>
      <c r="E22" s="19">
        <f t="shared" si="3"/>
        <v>860</v>
      </c>
      <c r="F22" s="8">
        <f t="shared" si="3"/>
        <v>103200</v>
      </c>
      <c r="G22" s="19">
        <f t="shared" si="3"/>
        <v>50552</v>
      </c>
      <c r="H22" s="8">
        <f t="shared" si="3"/>
        <v>3033120</v>
      </c>
      <c r="I22" s="19">
        <f t="shared" si="3"/>
        <v>24470</v>
      </c>
      <c r="J22" s="8">
        <f>SUM(J7:J21)</f>
        <v>1209420</v>
      </c>
      <c r="K22" s="19">
        <f>SUM(K7:K21)</f>
        <v>16436</v>
      </c>
      <c r="L22" s="8">
        <f>SUM(L7:L21)</f>
        <v>986160</v>
      </c>
      <c r="M22" s="11">
        <f t="shared" si="1"/>
        <v>37681900</v>
      </c>
    </row>
    <row r="23" spans="1:15" x14ac:dyDescent="0.25">
      <c r="K23" s="46"/>
    </row>
  </sheetData>
  <mergeCells count="11">
    <mergeCell ref="A22:B22"/>
    <mergeCell ref="A2:M2"/>
    <mergeCell ref="A4:M4"/>
    <mergeCell ref="A5:A6"/>
    <mergeCell ref="B5:B6"/>
    <mergeCell ref="C5:D5"/>
    <mergeCell ref="E5:F5"/>
    <mergeCell ref="G5:H5"/>
    <mergeCell ref="I5:J5"/>
    <mergeCell ref="K5:L5"/>
    <mergeCell ref="M5:M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D11" sqref="D11"/>
    </sheetView>
  </sheetViews>
  <sheetFormatPr defaultColWidth="9" defaultRowHeight="13.8" x14ac:dyDescent="0.25"/>
  <cols>
    <col min="1" max="1" width="10.109375" style="1" bestFit="1" customWidth="1"/>
    <col min="2" max="2" width="23.33203125" style="1" customWidth="1"/>
    <col min="3" max="3" width="9.109375" style="1" bestFit="1" customWidth="1"/>
    <col min="4" max="4" width="16.5546875" style="1" bestFit="1" customWidth="1"/>
    <col min="5" max="5" width="9.6640625" style="1" bestFit="1" customWidth="1"/>
    <col min="6" max="6" width="13.21875" style="1" customWidth="1"/>
    <col min="7" max="7" width="9.6640625" style="1" bestFit="1" customWidth="1"/>
    <col min="8" max="8" width="14.77734375" style="1" customWidth="1"/>
    <col min="9" max="9" width="9.6640625" style="1" bestFit="1" customWidth="1"/>
    <col min="10" max="10" width="14.21875" style="1" customWidth="1"/>
    <col min="11" max="11" width="9.6640625" style="1" bestFit="1" customWidth="1"/>
    <col min="12" max="12" width="15.6640625" style="1" customWidth="1"/>
    <col min="13" max="13" width="14.77734375" style="1" bestFit="1" customWidth="1"/>
    <col min="14" max="16384" width="9" style="1"/>
  </cols>
  <sheetData>
    <row r="1" spans="1:13" ht="14.4" x14ac:dyDescent="0.25">
      <c r="A1" s="48" t="s">
        <v>84</v>
      </c>
    </row>
    <row r="2" spans="1:13" ht="25.8" x14ac:dyDescent="0.25">
      <c r="A2" s="55" t="s">
        <v>82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2" customHeight="1" x14ac:dyDescent="0.25">
      <c r="A4" s="54" t="s">
        <v>80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33" customHeight="1" x14ac:dyDescent="0.25">
      <c r="A5" s="58" t="s">
        <v>0</v>
      </c>
      <c r="B5" s="58" t="s">
        <v>1</v>
      </c>
      <c r="C5" s="62" t="s">
        <v>75</v>
      </c>
      <c r="D5" s="57"/>
      <c r="E5" s="56" t="s">
        <v>76</v>
      </c>
      <c r="F5" s="57"/>
      <c r="G5" s="56" t="s">
        <v>77</v>
      </c>
      <c r="H5" s="57"/>
      <c r="I5" s="56" t="s">
        <v>78</v>
      </c>
      <c r="J5" s="57"/>
      <c r="K5" s="56" t="s">
        <v>79</v>
      </c>
      <c r="L5" s="57"/>
      <c r="M5" s="63" t="s">
        <v>13</v>
      </c>
    </row>
    <row r="6" spans="1:13" ht="33" customHeight="1" x14ac:dyDescent="0.25">
      <c r="A6" s="59"/>
      <c r="B6" s="59"/>
      <c r="C6" s="42" t="s">
        <v>2</v>
      </c>
      <c r="D6" s="43" t="s">
        <v>3</v>
      </c>
      <c r="E6" s="44" t="s">
        <v>12</v>
      </c>
      <c r="F6" s="43" t="s">
        <v>3</v>
      </c>
      <c r="G6" s="44" t="s">
        <v>12</v>
      </c>
      <c r="H6" s="43" t="s">
        <v>3</v>
      </c>
      <c r="I6" s="44" t="s">
        <v>12</v>
      </c>
      <c r="J6" s="43" t="s">
        <v>3</v>
      </c>
      <c r="K6" s="44" t="s">
        <v>12</v>
      </c>
      <c r="L6" s="43" t="s">
        <v>3</v>
      </c>
      <c r="M6" s="63"/>
    </row>
    <row r="7" spans="1:13" ht="33" customHeight="1" x14ac:dyDescent="0.25">
      <c r="A7" s="10">
        <v>1</v>
      </c>
      <c r="B7" s="2" t="s">
        <v>4</v>
      </c>
      <c r="C7" s="47"/>
      <c r="D7" s="4"/>
      <c r="E7" s="5"/>
      <c r="F7" s="4"/>
      <c r="G7" s="5"/>
      <c r="H7" s="4"/>
      <c r="I7" s="5"/>
      <c r="J7" s="4"/>
      <c r="K7" s="5"/>
      <c r="L7" s="4"/>
      <c r="M7" s="11">
        <f>D7+F7+H7+J7+L7</f>
        <v>0</v>
      </c>
    </row>
    <row r="8" spans="1:13" ht="33" customHeight="1" x14ac:dyDescent="0.25">
      <c r="A8" s="10">
        <v>2</v>
      </c>
      <c r="B8" s="6" t="s">
        <v>5</v>
      </c>
      <c r="C8" s="47"/>
      <c r="D8" s="4">
        <f>'2019年申请表'!D8-'2019年审定表'!D8</f>
        <v>50000</v>
      </c>
      <c r="E8" s="7"/>
      <c r="F8" s="43"/>
      <c r="G8" s="7">
        <f>'2019年申请表'!G8-'2019年审定表'!G8</f>
        <v>14642</v>
      </c>
      <c r="H8" s="43">
        <f>G8*60</f>
        <v>878520</v>
      </c>
      <c r="I8" s="7"/>
      <c r="J8" s="43"/>
      <c r="K8" s="7"/>
      <c r="L8" s="4"/>
      <c r="M8" s="11">
        <f t="shared" ref="M8:M22" si="0">D8+F8+H8+J8+L8</f>
        <v>928520</v>
      </c>
    </row>
    <row r="9" spans="1:13" ht="33" customHeight="1" x14ac:dyDescent="0.25">
      <c r="A9" s="10">
        <v>3</v>
      </c>
      <c r="B9" s="6" t="s">
        <v>6</v>
      </c>
      <c r="C9" s="47"/>
      <c r="D9" s="4"/>
      <c r="E9" s="7"/>
      <c r="F9" s="43"/>
      <c r="G9" s="7">
        <f>'2019年申请表'!G9-'2019年审定表'!G9</f>
        <v>110</v>
      </c>
      <c r="H9" s="43">
        <f>G9*60</f>
        <v>6600</v>
      </c>
      <c r="I9" s="7"/>
      <c r="J9" s="43"/>
      <c r="K9" s="7"/>
      <c r="L9" s="4"/>
      <c r="M9" s="11">
        <f t="shared" si="0"/>
        <v>6600</v>
      </c>
    </row>
    <row r="10" spans="1:13" ht="33" customHeight="1" x14ac:dyDescent="0.25">
      <c r="A10" s="10">
        <v>4</v>
      </c>
      <c r="B10" s="6" t="s">
        <v>7</v>
      </c>
      <c r="C10" s="47"/>
      <c r="D10" s="4"/>
      <c r="E10" s="7"/>
      <c r="F10" s="43"/>
      <c r="G10" s="7"/>
      <c r="H10" s="43"/>
      <c r="I10" s="7"/>
      <c r="J10" s="43"/>
      <c r="K10" s="7"/>
      <c r="L10" s="4"/>
      <c r="M10" s="11">
        <f t="shared" si="0"/>
        <v>0</v>
      </c>
    </row>
    <row r="11" spans="1:13" ht="33" customHeight="1" x14ac:dyDescent="0.25">
      <c r="A11" s="10">
        <v>5</v>
      </c>
      <c r="B11" s="6" t="s">
        <v>8</v>
      </c>
      <c r="C11" s="47"/>
      <c r="D11" s="4"/>
      <c r="E11" s="7"/>
      <c r="F11" s="43"/>
      <c r="G11" s="7">
        <f>'2019年申请表'!G11-'2019年审定表'!G11</f>
        <v>9646</v>
      </c>
      <c r="H11" s="43">
        <f>G11*60</f>
        <v>578760</v>
      </c>
      <c r="I11" s="7"/>
      <c r="J11" s="43"/>
      <c r="K11" s="7"/>
      <c r="L11" s="4"/>
      <c r="M11" s="11">
        <f t="shared" si="0"/>
        <v>578760</v>
      </c>
    </row>
    <row r="12" spans="1:13" ht="33" customHeight="1" x14ac:dyDescent="0.25">
      <c r="A12" s="10">
        <v>6</v>
      </c>
      <c r="B12" s="6" t="s">
        <v>9</v>
      </c>
      <c r="C12" s="47"/>
      <c r="D12" s="4"/>
      <c r="E12" s="7"/>
      <c r="F12" s="43"/>
      <c r="G12" s="7"/>
      <c r="H12" s="43"/>
      <c r="I12" s="7">
        <f>'2019年申请表'!I12-'2019年审定表'!I12</f>
        <v>13675</v>
      </c>
      <c r="J12" s="43"/>
      <c r="K12" s="7">
        <f>'2019年申请表'!K12-'2019年审定表'!K12</f>
        <v>2</v>
      </c>
      <c r="L12" s="4">
        <f t="shared" ref="L12:L16" si="1">K12*60</f>
        <v>120</v>
      </c>
      <c r="M12" s="11">
        <f t="shared" si="0"/>
        <v>120</v>
      </c>
    </row>
    <row r="13" spans="1:13" ht="33" customHeight="1" x14ac:dyDescent="0.25">
      <c r="A13" s="10">
        <v>7</v>
      </c>
      <c r="B13" s="6" t="s">
        <v>10</v>
      </c>
      <c r="C13" s="47"/>
      <c r="D13" s="4"/>
      <c r="E13" s="7"/>
      <c r="F13" s="43"/>
      <c r="G13" s="7">
        <f>'2019年申请表'!G13-'2019年审定表'!G13</f>
        <v>2882</v>
      </c>
      <c r="H13" s="43">
        <f>G13*60</f>
        <v>172920</v>
      </c>
      <c r="I13" s="7"/>
      <c r="J13" s="43"/>
      <c r="K13" s="7"/>
      <c r="L13" s="4"/>
      <c r="M13" s="11">
        <f t="shared" si="0"/>
        <v>172920</v>
      </c>
    </row>
    <row r="14" spans="1:13" ht="33" customHeight="1" x14ac:dyDescent="0.25">
      <c r="A14" s="10">
        <v>8</v>
      </c>
      <c r="B14" s="6" t="s">
        <v>11</v>
      </c>
      <c r="C14" s="47"/>
      <c r="D14" s="4"/>
      <c r="E14" s="7"/>
      <c r="F14" s="43"/>
      <c r="G14" s="7">
        <f>'2019年申请表'!G14-'2019年审定表'!G14</f>
        <v>5141</v>
      </c>
      <c r="H14" s="43">
        <f>G14*60</f>
        <v>308460</v>
      </c>
      <c r="I14" s="7"/>
      <c r="J14" s="43"/>
      <c r="K14" s="7"/>
      <c r="L14" s="4"/>
      <c r="M14" s="11">
        <f t="shared" si="0"/>
        <v>308460</v>
      </c>
    </row>
    <row r="15" spans="1:13" ht="33" customHeight="1" x14ac:dyDescent="0.25">
      <c r="A15" s="10">
        <v>9</v>
      </c>
      <c r="B15" s="6" t="s">
        <v>14</v>
      </c>
      <c r="C15" s="47"/>
      <c r="D15" s="4">
        <f>'2019年申请表'!D15-'2019年审定表'!D15</f>
        <v>1420000</v>
      </c>
      <c r="E15" s="7"/>
      <c r="F15" s="43"/>
      <c r="G15" s="7"/>
      <c r="H15" s="43">
        <f>G15*60</f>
        <v>0</v>
      </c>
      <c r="I15" s="7"/>
      <c r="J15" s="43"/>
      <c r="K15" s="7"/>
      <c r="L15" s="4"/>
      <c r="M15" s="11">
        <f t="shared" si="0"/>
        <v>1420000</v>
      </c>
    </row>
    <row r="16" spans="1:13" ht="33" customHeight="1" x14ac:dyDescent="0.25">
      <c r="A16" s="10">
        <v>10</v>
      </c>
      <c r="B16" s="6" t="s">
        <v>15</v>
      </c>
      <c r="C16" s="47"/>
      <c r="D16" s="4"/>
      <c r="E16" s="7"/>
      <c r="F16" s="43"/>
      <c r="G16" s="7"/>
      <c r="H16" s="43"/>
      <c r="I16" s="7"/>
      <c r="J16" s="43"/>
      <c r="K16" s="7">
        <f>'2019年申请表'!K16-'2019年审定表'!K16</f>
        <v>2</v>
      </c>
      <c r="L16" s="4">
        <f t="shared" si="1"/>
        <v>120</v>
      </c>
      <c r="M16" s="11">
        <f t="shared" si="0"/>
        <v>120</v>
      </c>
    </row>
    <row r="17" spans="1:13" ht="33" customHeight="1" x14ac:dyDescent="0.25">
      <c r="A17" s="10">
        <v>11</v>
      </c>
      <c r="B17" s="9" t="s">
        <v>17</v>
      </c>
      <c r="C17" s="47"/>
      <c r="D17" s="4"/>
      <c r="E17" s="7"/>
      <c r="F17" s="43"/>
      <c r="G17" s="7"/>
      <c r="H17" s="43"/>
      <c r="I17" s="7"/>
      <c r="J17" s="43"/>
      <c r="K17" s="7"/>
      <c r="L17" s="4"/>
      <c r="M17" s="11">
        <f t="shared" si="0"/>
        <v>0</v>
      </c>
    </row>
    <row r="18" spans="1:13" ht="33" customHeight="1" x14ac:dyDescent="0.25">
      <c r="A18" s="10">
        <v>12</v>
      </c>
      <c r="B18" s="9" t="s">
        <v>26</v>
      </c>
      <c r="C18" s="47"/>
      <c r="D18" s="4"/>
      <c r="E18" s="7"/>
      <c r="F18" s="43"/>
      <c r="G18" s="7">
        <f>'2019年申请表'!G18-'2019年审定表'!G18</f>
        <v>2414</v>
      </c>
      <c r="H18" s="43">
        <f>G18*60</f>
        <v>144840</v>
      </c>
      <c r="I18" s="7"/>
      <c r="J18" s="43"/>
      <c r="K18" s="7"/>
      <c r="L18" s="4"/>
      <c r="M18" s="11">
        <f t="shared" si="0"/>
        <v>144840</v>
      </c>
    </row>
    <row r="19" spans="1:13" ht="33" customHeight="1" x14ac:dyDescent="0.25">
      <c r="A19" s="10">
        <v>13</v>
      </c>
      <c r="B19" s="9" t="s">
        <v>29</v>
      </c>
      <c r="C19" s="47"/>
      <c r="D19" s="4"/>
      <c r="E19" s="7"/>
      <c r="F19" s="43"/>
      <c r="G19" s="7"/>
      <c r="H19" s="43"/>
      <c r="I19" s="7"/>
      <c r="J19" s="43"/>
      <c r="K19" s="7"/>
      <c r="L19" s="4"/>
      <c r="M19" s="11">
        <f t="shared" si="0"/>
        <v>0</v>
      </c>
    </row>
    <row r="20" spans="1:13" ht="33" customHeight="1" x14ac:dyDescent="0.25">
      <c r="A20" s="10">
        <v>14</v>
      </c>
      <c r="B20" s="9" t="s">
        <v>40</v>
      </c>
      <c r="C20" s="47"/>
      <c r="D20" s="4"/>
      <c r="E20" s="7"/>
      <c r="F20" s="43"/>
      <c r="G20" s="7"/>
      <c r="H20" s="43"/>
      <c r="I20" s="7"/>
      <c r="J20" s="43"/>
      <c r="K20" s="7"/>
      <c r="L20" s="4"/>
      <c r="M20" s="11">
        <f t="shared" si="0"/>
        <v>0</v>
      </c>
    </row>
    <row r="21" spans="1:13" ht="33" customHeight="1" x14ac:dyDescent="0.25">
      <c r="A21" s="10">
        <v>15</v>
      </c>
      <c r="B21" s="9" t="s">
        <v>43</v>
      </c>
      <c r="C21" s="47"/>
      <c r="D21" s="4"/>
      <c r="E21" s="7"/>
      <c r="F21" s="43"/>
      <c r="G21" s="7"/>
      <c r="H21" s="43"/>
      <c r="I21" s="7">
        <f>'2019年申请表'!I21-'2019年审定表'!I21</f>
        <v>301</v>
      </c>
      <c r="J21" s="43"/>
      <c r="K21" s="7"/>
      <c r="L21" s="4"/>
      <c r="M21" s="11">
        <f t="shared" si="0"/>
        <v>0</v>
      </c>
    </row>
    <row r="22" spans="1:13" ht="33" customHeight="1" x14ac:dyDescent="0.25">
      <c r="A22" s="60" t="s">
        <v>16</v>
      </c>
      <c r="B22" s="61"/>
      <c r="C22" s="19">
        <f t="shared" ref="C22:I22" si="2">SUM(C7:C21)</f>
        <v>0</v>
      </c>
      <c r="D22" s="8">
        <f t="shared" si="2"/>
        <v>1470000</v>
      </c>
      <c r="E22" s="19">
        <f t="shared" si="2"/>
        <v>0</v>
      </c>
      <c r="F22" s="8">
        <f t="shared" si="2"/>
        <v>0</v>
      </c>
      <c r="G22" s="19">
        <f t="shared" si="2"/>
        <v>34835</v>
      </c>
      <c r="H22" s="8">
        <f t="shared" si="2"/>
        <v>2090100</v>
      </c>
      <c r="I22" s="19">
        <f t="shared" si="2"/>
        <v>13976</v>
      </c>
      <c r="J22" s="8">
        <f>SUM(J7:J21)</f>
        <v>0</v>
      </c>
      <c r="K22" s="19">
        <f>SUM(K7:K21)</f>
        <v>4</v>
      </c>
      <c r="L22" s="8">
        <f>SUM(L7:L21)</f>
        <v>240</v>
      </c>
      <c r="M22" s="11">
        <f t="shared" si="0"/>
        <v>3560340</v>
      </c>
    </row>
    <row r="23" spans="1:13" x14ac:dyDescent="0.25">
      <c r="K23" s="46"/>
    </row>
  </sheetData>
  <mergeCells count="11">
    <mergeCell ref="A22:B22"/>
    <mergeCell ref="A2:M2"/>
    <mergeCell ref="A4:M4"/>
    <mergeCell ref="A5:A6"/>
    <mergeCell ref="B5:B6"/>
    <mergeCell ref="C5:D5"/>
    <mergeCell ref="E5:F5"/>
    <mergeCell ref="G5:H5"/>
    <mergeCell ref="I5:J5"/>
    <mergeCell ref="K5:L5"/>
    <mergeCell ref="M5:M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申请补贴类别</vt:lpstr>
      <vt:lpstr>申请单位</vt:lpstr>
      <vt:lpstr>2019年申请表</vt:lpstr>
      <vt:lpstr>2019年审定表</vt:lpstr>
      <vt:lpstr>2019年审减表</vt:lpstr>
      <vt:lpstr>'2019年申请表'!Print_Area</vt:lpstr>
      <vt:lpstr>'2019年审定表'!Print_Area</vt:lpstr>
      <vt:lpstr>'2019年审减表'!Print_Area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Ganfeng</dc:creator>
  <cp:lastModifiedBy>Administrator</cp:lastModifiedBy>
  <cp:lastPrinted>2020-02-24T02:38:10Z</cp:lastPrinted>
  <dcterms:created xsi:type="dcterms:W3CDTF">2018-03-19T09:13:52Z</dcterms:created>
  <dcterms:modified xsi:type="dcterms:W3CDTF">2020-02-24T03:19:19Z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