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1"/>
  </bookViews>
  <sheets>
    <sheet name="附表1" sheetId="1" r:id="rId1"/>
    <sheet name="附表2" sheetId="2" r:id="rId2"/>
    <sheet name="附表3" sheetId="3" r:id="rId3"/>
    <sheet name="附表4-1" sheetId="4" r:id="rId4"/>
    <sheet name="附表4-2" sheetId="5" r:id="rId5"/>
    <sheet name="附表4-3" sheetId="6" r:id="rId6"/>
    <sheet name="附表4-4" sheetId="7" r:id="rId7"/>
    <sheet name="附表4-5" sheetId="8" r:id="rId8"/>
    <sheet name="附表4-6" sheetId="9" r:id="rId9"/>
    <sheet name="附表4-7" sheetId="10" r:id="rId10"/>
    <sheet name="附表4-8" sheetId="11" r:id="rId11"/>
    <sheet name="附表4-9" sheetId="12" r:id="rId12"/>
    <sheet name="附表4-10" sheetId="13" r:id="rId13"/>
    <sheet name="附表4-11" sheetId="14" r:id="rId14"/>
    <sheet name="附表4-12" sheetId="15" r:id="rId15"/>
    <sheet name="附表4-13" sheetId="16" r:id="rId16"/>
    <sheet name="附表4-14" sheetId="17" r:id="rId17"/>
    <sheet name="附表5-1" sheetId="18" r:id="rId18"/>
    <sheet name="附表5-2" sheetId="19" r:id="rId19"/>
    <sheet name="附表5-3" sheetId="20" r:id="rId20"/>
    <sheet name="附表5-4" sheetId="21" r:id="rId21"/>
    <sheet name="附表5-5" sheetId="22" r:id="rId22"/>
  </sheets>
  <definedNames>
    <definedName name="_xlnm.Print_Area" localSheetId="1">'附表2'!$A$1:$N$20</definedName>
    <definedName name="_xlnm.Print_Area" localSheetId="0">'附表1'!$A$1:$N$20</definedName>
    <definedName name="_xlnm.Print_Area" localSheetId="2">'附表3'!$A$1:$N$20</definedName>
    <definedName name="_xlnm.Print_Titles" localSheetId="17">'附表5-1'!$1:$6</definedName>
    <definedName name="_xlnm.Print_Titles" localSheetId="20">'附表5-4'!$1:$6</definedName>
  </definedNames>
  <calcPr fullCalcOnLoad="1"/>
</workbook>
</file>

<file path=xl/comments18.xml><?xml version="1.0" encoding="utf-8"?>
<comments xmlns="http://schemas.openxmlformats.org/spreadsheetml/2006/main">
  <authors>
    <author>Administrator</author>
  </authors>
  <commentList>
    <comment ref="A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成品型材、板材、管材、线材以及特钢、优质钢，不含日用钢制品、钢制工艺品、小型机械及零部件、小五金等</t>
        </r>
      </text>
    </comment>
    <comment ref="A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矿渣粉、水渣粉、粉煤灰、水泥熟料，不含煤渣、炭黑等</t>
        </r>
      </text>
    </comment>
    <comment ref="A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主食用的小麦、麦芽、大米、玉米以及作为补充主食用的大豆、小豆、绿豆、木薯、番薯、马铃薯粮食作物，不含花生、饲料、膳食纤维等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A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成品型材、板材、管材、线材以及特钢、优质钢，不含日用钢制品、钢制工艺品、小型机械及零部件、小五金等</t>
        </r>
      </text>
    </comment>
    <comment ref="A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主食用的小麦、麦芽、大米、玉米以及作为补充主食用的大豆、小豆、绿豆、木薯、番薯、马铃薯粮食作物，不含花生、饲料、膳食纤维等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A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成品型材、板材、管材、线材以及特钢、优质钢，不含日用钢制品、钢制工艺品、小型机械及零部件、小五金等</t>
        </r>
      </text>
    </comment>
    <comment ref="A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矿渣粉、水渣粉、粉煤灰、水泥熟料，不含煤渣、炭黑等</t>
        </r>
      </text>
    </comment>
    <comment ref="A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主食用的小麦、麦芽、大米、玉米以及作为补充主食用的大豆、小豆、绿豆、木薯、番薯、马铃薯粮食作物，不含花生、饲料、膳食纤维等</t>
        </r>
      </text>
    </comment>
    <comment ref="A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PVC、化肥、烧碱，不含其他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A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成品型材、板材、管材、线材以及特钢、优质钢，不含日用钢制品、钢制工艺品、小型机械及零部件、小五金等</t>
        </r>
      </text>
    </comment>
    <comment ref="A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矿渣粉、水渣粉、粉煤灰、水泥熟料，不含煤渣、炭黑等</t>
        </r>
      </text>
    </comment>
    <comment ref="A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主食用的小麦、麦芽、大米、玉米以及作为补充主食用的大豆、小豆、绿豆、木薯、番薯、马铃薯粮食作物，不含花生、饲料、膳食纤维等</t>
        </r>
      </text>
    </comment>
    <comment ref="A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PVC、化肥、烧碱，不含其他
</t>
        </r>
      </text>
    </comment>
  </commentList>
</comments>
</file>

<file path=xl/sharedStrings.xml><?xml version="1.0" encoding="utf-8"?>
<sst xmlns="http://schemas.openxmlformats.org/spreadsheetml/2006/main" count="1155" uniqueCount="274">
  <si>
    <t>附表1：</t>
  </si>
  <si>
    <t>2020年度河北省沿海港口集装箱运输补助资金申请金额明细表</t>
  </si>
  <si>
    <t>补助期间：2020年1月1日-2020年12月31日</t>
  </si>
  <si>
    <t>金额单位：元</t>
  </si>
  <si>
    <t>序号</t>
  </si>
  <si>
    <t>申报单位</t>
  </si>
  <si>
    <t>航线补助</t>
  </si>
  <si>
    <t>“水水”中转运量补助</t>
  </si>
  <si>
    <t>“铁水”联运运量补助</t>
  </si>
  <si>
    <t>“散改集、杂改集”运量补助</t>
  </si>
  <si>
    <t>已建成内陆港、集装箱场站补助</t>
  </si>
  <si>
    <t>合计</t>
  </si>
  <si>
    <t>备注</t>
  </si>
  <si>
    <t>航次    （次）</t>
  </si>
  <si>
    <t>金额</t>
  </si>
  <si>
    <t>运量   （TEU）</t>
  </si>
  <si>
    <t>秦皇岛秦仁海运有限公司</t>
  </si>
  <si>
    <t>近洋直航航线补助标准10万元/航次；铁水联运补助标准120元/标准箱/2</t>
  </si>
  <si>
    <t>秦皇岛中远海运船务代理有限公司</t>
  </si>
  <si>
    <t>内贸航线补助标准4万元/航次(共241次）；环渤海航线补助标准3万元/航次（共3次）；散改集补助标准60元/标准箱</t>
  </si>
  <si>
    <t>大连集发环渤海集装箱运输有限公司</t>
  </si>
  <si>
    <t>内贸航线补助标准4万元/航次；散改集补助标准60元/标准箱</t>
  </si>
  <si>
    <t>上海新丰集装箱运输有限公司秦皇岛分公司</t>
  </si>
  <si>
    <t>近洋直航航线补助标准10万元/航次；</t>
  </si>
  <si>
    <t>秦皇岛中远海运集装箱船务代理有限公司</t>
  </si>
  <si>
    <t>内贸航线补助标准4万元/航次；水水补助标准120元/标准箱；散改集补助标准60元/标准箱</t>
  </si>
  <si>
    <t>秦皇岛港新港湾集装箱码头有限公司</t>
  </si>
  <si>
    <t>铁水联运补助补助标准120元/标准箱/2；集装箱场站补助补助60元/标准箱，总额不超过60万元/年</t>
  </si>
  <si>
    <t>泉州安通物流有限公司</t>
  </si>
  <si>
    <t>散改集补助标准60元/标准箱</t>
  </si>
  <si>
    <t>上海中谷物流股份有限公司</t>
  </si>
  <si>
    <t>中国天津外轮代理有限公司</t>
  </si>
  <si>
    <t>只喂给我省港口的环渤海航线补助标准3万元/</t>
  </si>
  <si>
    <t>秦皇岛渤海船务工程有限公司</t>
  </si>
  <si>
    <t>集装箱场站补助补助60元/标准箱，总额不超过60万元/年</t>
  </si>
  <si>
    <t>秦皇岛骊华淀粉股份有限公司</t>
  </si>
  <si>
    <t>山东港口航运集团烟台集装箱海运有限公司</t>
  </si>
  <si>
    <t>内贸航线补助标准4万元/航次</t>
  </si>
  <si>
    <t>唐山港合德海运有限公司</t>
  </si>
  <si>
    <t>环渤海航线补助标准3万元/航次；散改集补助标准60元/标准箱</t>
  </si>
  <si>
    <t>秦皇岛瑞浩物流有限公司</t>
  </si>
  <si>
    <t>附表2：</t>
  </si>
  <si>
    <t>2020年度河北省沿海港口集装箱运输补助资金审定金额明细表</t>
  </si>
  <si>
    <t>内贸航线补助标准4万元/航次（239航次）；环渤海航线补助标准3万元/航次（3航次）；散改集补助标准60元/标准箱</t>
  </si>
  <si>
    <t>内贸航线补助标准4万元/航次；水水补助标准120元/标准箱散改集补助标准60元/标准箱</t>
  </si>
  <si>
    <t>只喂给我省港口的环渤海航线补助标准3万元/航次</t>
  </si>
  <si>
    <t>附表3：</t>
  </si>
  <si>
    <t>2020年度河北省沿海港口集装箱运输补助资金审减金额明细表</t>
  </si>
  <si>
    <t>审减原因</t>
  </si>
  <si>
    <t>集装箱载运货品不在补助范围</t>
  </si>
  <si>
    <t>集装箱运量统计有误</t>
  </si>
  <si>
    <t>场站运量统计有误</t>
  </si>
  <si>
    <t>附表4-1：</t>
  </si>
  <si>
    <t>河北省沿海港口集装箱运输补助资金明细表</t>
  </si>
  <si>
    <t>申报单位名称：秦皇岛秦仁海运有限公司</t>
  </si>
  <si>
    <t>2020年度</t>
  </si>
  <si>
    <t xml:space="preserve">    航次：次；运量：标准箱；金额单位：元</t>
  </si>
  <si>
    <t>申请补助类别</t>
  </si>
  <si>
    <t>企业申报</t>
  </si>
  <si>
    <t>审定结果</t>
  </si>
  <si>
    <t>审定差额</t>
  </si>
  <si>
    <t>数量</t>
  </si>
  <si>
    <t>运量</t>
  </si>
  <si>
    <t xml:space="preserve"> 集装箱运输航线补助</t>
  </si>
  <si>
    <t>内贸航线</t>
  </si>
  <si>
    <t>运行1年内</t>
  </si>
  <si>
    <t>新开辟的内贸航线，自运行开始1年内，每个航次补助不 超过10万元；稳定运行1年后，每个航次补助不超过4万元</t>
  </si>
  <si>
    <t>稳定运行1年以上</t>
  </si>
  <si>
    <t>小计</t>
  </si>
  <si>
    <t>近洋直航航线</t>
  </si>
  <si>
    <t>新开辟的近洋直航航线，自运行开始1年内，每个航次补 助不超过20万元；稳定运行1年后，每个航次补助不超过10万</t>
  </si>
  <si>
    <t>远洋航线</t>
  </si>
  <si>
    <t>新开辟的远洋航线，自运行开始1年内，每个航次补助不 超过30万元；稳定运行1年后，每个航次补助不超过15万元</t>
  </si>
  <si>
    <t>喂给我省港口的环渤海航线</t>
  </si>
  <si>
    <t>只喂给我省港口的环渤海航线，每个航次补助不超过3万</t>
  </si>
  <si>
    <t>“水水”中转集装箱运量补助</t>
  </si>
  <si>
    <t>补助标准为每标箱（重箱）不超过120元</t>
  </si>
  <si>
    <t>“铁水”联运集装箱运量补助</t>
  </si>
  <si>
    <t>补助标准为每标箱不超过120元，联运经营人和港口经营人各享受补助的50%</t>
  </si>
  <si>
    <t>“散改集、杂改集”形成的运量补助</t>
  </si>
  <si>
    <t>煤炭及制品类</t>
  </si>
  <si>
    <t>补助标准为每标箱不超过60元</t>
  </si>
  <si>
    <t>钢铁类</t>
  </si>
  <si>
    <t>矿建材料类</t>
  </si>
  <si>
    <t>粮食类</t>
  </si>
  <si>
    <t>化工原料及制品类</t>
  </si>
  <si>
    <t xml:space="preserve"> 已建成的内陆港、集装箱场站补助</t>
  </si>
  <si>
    <t>补助标准为每标箱（重箱）60元，每个内陆港、 集装箱场站补助总额每年不超过60万元</t>
  </si>
  <si>
    <t>总计</t>
  </si>
  <si>
    <t>附表4-2：</t>
  </si>
  <si>
    <t>申报单位名称：秦皇岛中远海运船务代理有限公司</t>
  </si>
  <si>
    <t>附表4-3：</t>
  </si>
  <si>
    <t>申报单位名称：大连集发环渤海集装箱运输有限公司</t>
  </si>
  <si>
    <t>附表4-4：</t>
  </si>
  <si>
    <t>申报单位名称：上海新丰集装箱运输有限公司秦皇岛分公司</t>
  </si>
  <si>
    <t>附表4-5：</t>
  </si>
  <si>
    <t>申报单位名称：秦皇岛中远海运集装箱船务代理有限公司</t>
  </si>
  <si>
    <t>附表4-6：</t>
  </si>
  <si>
    <t>申报单位名称：秦皇岛港新港湾集装箱码头有限公司</t>
  </si>
  <si>
    <t>附表4-7：</t>
  </si>
  <si>
    <t>申报单位名称：泉州安通物流有限公司</t>
  </si>
  <si>
    <t>附表4-8：</t>
  </si>
  <si>
    <t>申报单位名称：上海中谷物流股份有限公司</t>
  </si>
  <si>
    <t>附表4-9：</t>
  </si>
  <si>
    <t>申报单位名称：中国天津外轮代理有限公司</t>
  </si>
  <si>
    <t>附表4-10：</t>
  </si>
  <si>
    <t>申报单位名称：秦皇岛渤海船务工程有限公司</t>
  </si>
  <si>
    <t>附表4-11：</t>
  </si>
  <si>
    <t>申报单位名称：秦皇岛骊华淀粉股份有限公司</t>
  </si>
  <si>
    <t>附表4-12：</t>
  </si>
  <si>
    <t>申报单位名称：山东港口航运集团烟台集装箱海运有限公司</t>
  </si>
  <si>
    <t>附表4-13：</t>
  </si>
  <si>
    <t>申报单位名称：唐山港合德海运有限公司</t>
  </si>
  <si>
    <t>附表4-14：</t>
  </si>
  <si>
    <t>申报单位名称：秦皇岛瑞浩物流有限公司</t>
  </si>
  <si>
    <t>附表5-1</t>
  </si>
  <si>
    <t>“散改集、杂改集”补助资金审减明细表</t>
  </si>
  <si>
    <t>（不属于本次补助范围的货品）</t>
  </si>
  <si>
    <t>单位：秦皇岛中远海运船务代理有限公司</t>
  </si>
  <si>
    <t>分类</t>
  </si>
  <si>
    <t>货品名称</t>
  </si>
  <si>
    <t>箱类</t>
  </si>
  <si>
    <t>折合标准箱</t>
  </si>
  <si>
    <t>补助标准（元/标准箱）</t>
  </si>
  <si>
    <t>补助金额（元）</t>
  </si>
  <si>
    <t>20F</t>
  </si>
  <si>
    <t>40F</t>
  </si>
  <si>
    <t>轴承壳</t>
  </si>
  <si>
    <t>轮毂</t>
  </si>
  <si>
    <t>木板材</t>
  </si>
  <si>
    <t>石板材</t>
  </si>
  <si>
    <t>铁丝</t>
  </si>
  <si>
    <t>钢管扣件</t>
  </si>
  <si>
    <t>废铁</t>
  </si>
  <si>
    <t>铝卷</t>
  </si>
  <si>
    <t>石英石板材</t>
  </si>
  <si>
    <t>硫酸铝</t>
  </si>
  <si>
    <t>石膏板</t>
  </si>
  <si>
    <t>水泥</t>
  </si>
  <si>
    <t>防水材料</t>
  </si>
  <si>
    <t>石材</t>
  </si>
  <si>
    <t>加浆渣</t>
  </si>
  <si>
    <t>耐火砖</t>
  </si>
  <si>
    <t>石材（大块石材）</t>
  </si>
  <si>
    <t>大豆蛋白</t>
  </si>
  <si>
    <t>非油料用花生仁</t>
  </si>
  <si>
    <t>葡萄酒</t>
  </si>
  <si>
    <t>山梨醇（山梨糖醇）</t>
  </si>
  <si>
    <t>咸菜</t>
  </si>
  <si>
    <t>燕麦</t>
  </si>
  <si>
    <t>玉米淀粉</t>
  </si>
  <si>
    <t>红薯粉</t>
  </si>
  <si>
    <t>食品</t>
  </si>
  <si>
    <t>食用糖</t>
  </si>
  <si>
    <t>稻米油</t>
  </si>
  <si>
    <t>淀粉</t>
  </si>
  <si>
    <t>豆粕</t>
  </si>
  <si>
    <t>麦芽糖</t>
  </si>
  <si>
    <t>玉米罐头</t>
  </si>
  <si>
    <t>玉米饲料</t>
  </si>
  <si>
    <t>玉米油</t>
  </si>
  <si>
    <t>麦芽糊精</t>
  </si>
  <si>
    <t>麸皮</t>
  </si>
  <si>
    <t>干豆渣</t>
  </si>
  <si>
    <t>大豆油</t>
  </si>
  <si>
    <t>豆油</t>
  </si>
  <si>
    <t>食品罐头</t>
  </si>
  <si>
    <t>食用豆粉</t>
  </si>
  <si>
    <t>豆浆粉</t>
  </si>
  <si>
    <t>非油料用花生</t>
  </si>
  <si>
    <t>非油炸花生</t>
  </si>
  <si>
    <t>杂项粮食（杂粮）</t>
  </si>
  <si>
    <t>木薯淀粉</t>
  </si>
  <si>
    <t>无水糖</t>
  </si>
  <si>
    <t>附表5-2：</t>
  </si>
  <si>
    <t>单位：大连集发环渤海集装箱运输有限公司</t>
  </si>
  <si>
    <t>数量单位：标准箱；金额单位：元</t>
  </si>
  <si>
    <t>申报</t>
  </si>
  <si>
    <t>审定箱量</t>
  </si>
  <si>
    <t>审减箱量</t>
  </si>
  <si>
    <t>补助标准</t>
  </si>
  <si>
    <t>审减金额</t>
  </si>
  <si>
    <t>运单号</t>
  </si>
  <si>
    <t>20'GP</t>
  </si>
  <si>
    <t>货名</t>
  </si>
  <si>
    <t>始发港</t>
  </si>
  <si>
    <t>目的港</t>
  </si>
  <si>
    <t>船名</t>
  </si>
  <si>
    <t>航次</t>
  </si>
  <si>
    <t>始发日期</t>
  </si>
  <si>
    <t>144000025770</t>
  </si>
  <si>
    <t>烧碱</t>
  </si>
  <si>
    <t>秦皇岛</t>
  </si>
  <si>
    <t>HO CHI MINH CITY</t>
  </si>
  <si>
    <t>南辉2</t>
  </si>
  <si>
    <t>通过核对《水路集装箱货物运单》，原统计箱量有误</t>
  </si>
  <si>
    <t>144000031257</t>
  </si>
  <si>
    <t>HAIPHONG</t>
  </si>
  <si>
    <t>583503148</t>
  </si>
  <si>
    <t>TEMA</t>
  </si>
  <si>
    <t>144000086302</t>
  </si>
  <si>
    <t>YANGON</t>
  </si>
  <si>
    <t>ONEYDL8XA0658600</t>
  </si>
  <si>
    <t>BUENAVENTURA</t>
  </si>
  <si>
    <t>032AA01198</t>
  </si>
  <si>
    <t>SURABAYA, JAVA</t>
  </si>
  <si>
    <t>144000021197</t>
  </si>
  <si>
    <t>通过核对，无《水路集装箱货物运单》</t>
  </si>
  <si>
    <t>WAGDL286IMM837</t>
  </si>
  <si>
    <t>TAICHUNG</t>
  </si>
  <si>
    <t>HLCUDL22005APWW8</t>
  </si>
  <si>
    <t>CALLAO</t>
  </si>
  <si>
    <t>144000023700</t>
  </si>
  <si>
    <t>大连</t>
  </si>
  <si>
    <t>通过核对，《水路集装箱货物运单》未统计</t>
  </si>
  <si>
    <t>144000068321</t>
  </si>
  <si>
    <t>177HJFJFD01805T</t>
  </si>
  <si>
    <t>电镀锡薄钢板</t>
  </si>
  <si>
    <t>LEIXOES</t>
  </si>
  <si>
    <t>I245306495A</t>
  </si>
  <si>
    <t>SINGAPORE</t>
  </si>
  <si>
    <t>I245306496A</t>
  </si>
  <si>
    <t>PORT KLANG</t>
  </si>
  <si>
    <t>附件5-3：</t>
  </si>
  <si>
    <t>单位：秦皇岛中远海运集装箱船务代理有限公司</t>
  </si>
  <si>
    <t>补助标准    （元/标准箱）</t>
  </si>
  <si>
    <t>黄米</t>
  </si>
  <si>
    <t>碎米</t>
  </si>
  <si>
    <t>附表5-4：</t>
  </si>
  <si>
    <t>单位：泉州安通物流有限公司</t>
  </si>
  <si>
    <t>补助标准          （元/标准箱）</t>
  </si>
  <si>
    <t>补助金额         （元）</t>
  </si>
  <si>
    <t>打包带</t>
  </si>
  <si>
    <t>废不锈钢</t>
  </si>
  <si>
    <t>废旧五金</t>
  </si>
  <si>
    <t>铝板</t>
  </si>
  <si>
    <t>铁钉</t>
  </si>
  <si>
    <t>五金制品</t>
  </si>
  <si>
    <t>煅烧高岭土</t>
  </si>
  <si>
    <t>高岭土</t>
  </si>
  <si>
    <t>耐火材料</t>
  </si>
  <si>
    <t>生粉</t>
  </si>
  <si>
    <t>铜精矿</t>
  </si>
  <si>
    <t>大米蛋白粉</t>
  </si>
  <si>
    <t>豆粉</t>
  </si>
  <si>
    <t>粉条</t>
  </si>
  <si>
    <t>喷浆玉米皮</t>
  </si>
  <si>
    <t>葡萄糖</t>
  </si>
  <si>
    <t>山梨醇</t>
  </si>
  <si>
    <t>食糖</t>
  </si>
  <si>
    <t>无水葡萄糖</t>
  </si>
  <si>
    <t>一水葡萄糖</t>
  </si>
  <si>
    <t>玉米蛋白粉</t>
  </si>
  <si>
    <t>玉米蛋白饲料</t>
  </si>
  <si>
    <t>玉米皮</t>
  </si>
  <si>
    <t>原糖</t>
  </si>
  <si>
    <t>防火材料</t>
  </si>
  <si>
    <t>防水卷材</t>
  </si>
  <si>
    <t>硫酸铝铵</t>
  </si>
  <si>
    <t>农用膜</t>
  </si>
  <si>
    <t>塑料</t>
  </si>
  <si>
    <t>塑料薄膜</t>
  </si>
  <si>
    <t>塑料米</t>
  </si>
  <si>
    <t>附表5-5：</t>
  </si>
  <si>
    <t>单位：上海中谷物流股份有限公司</t>
  </si>
  <si>
    <t>补助金额        （元）</t>
  </si>
  <si>
    <t>铝材</t>
  </si>
  <si>
    <t>铁矿粉</t>
  </si>
  <si>
    <t>大黄米</t>
  </si>
  <si>
    <t>大麦芽根</t>
  </si>
  <si>
    <t>酱油豆粕</t>
  </si>
  <si>
    <t>高粱</t>
  </si>
  <si>
    <t>塑料板</t>
  </si>
  <si>
    <t>塑料颗粒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</si>
</sst>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0">
    <font>
      <sz val="10"/>
      <name val="Arial"/>
      <family val="2"/>
    </font>
    <font>
      <sz val="10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6"/>
      <name val="微软雅黑"/>
      <family val="2"/>
    </font>
    <font>
      <sz val="12"/>
      <name val="微软雅黑"/>
      <family val="2"/>
    </font>
    <font>
      <sz val="10"/>
      <color indexed="8"/>
      <name val="微软雅黑"/>
      <family val="2"/>
    </font>
    <font>
      <b/>
      <sz val="9"/>
      <name val="微软雅黑"/>
      <family val="2"/>
    </font>
    <font>
      <sz val="9"/>
      <name val="微软雅黑"/>
      <family val="2"/>
    </font>
    <font>
      <sz val="9"/>
      <color indexed="8"/>
      <name val="微软雅黑"/>
      <family val="2"/>
    </font>
    <font>
      <b/>
      <sz val="10"/>
      <color indexed="8"/>
      <name val="微软雅黑"/>
      <family val="2"/>
    </font>
    <font>
      <sz val="11"/>
      <color indexed="8"/>
      <name val="微软雅黑"/>
      <family val="2"/>
    </font>
    <font>
      <sz val="12"/>
      <name val="新宋体"/>
      <family val="3"/>
    </font>
    <font>
      <b/>
      <sz val="11"/>
      <color indexed="54"/>
      <name val="DengXian"/>
      <family val="2"/>
    </font>
    <font>
      <sz val="11"/>
      <color indexed="16"/>
      <name val="DengXian"/>
      <family val="2"/>
    </font>
    <font>
      <sz val="11"/>
      <color indexed="19"/>
      <name val="DengXian"/>
      <family val="2"/>
    </font>
    <font>
      <sz val="11"/>
      <color indexed="62"/>
      <name val="DengXian"/>
      <family val="2"/>
    </font>
    <font>
      <b/>
      <sz val="11"/>
      <color indexed="63"/>
      <name val="DengXian"/>
      <family val="2"/>
    </font>
    <font>
      <sz val="11"/>
      <color indexed="9"/>
      <name val="DengXian"/>
      <family val="2"/>
    </font>
    <font>
      <sz val="11"/>
      <color indexed="10"/>
      <name val="DengXian"/>
      <family val="2"/>
    </font>
    <font>
      <sz val="11"/>
      <color indexed="8"/>
      <name val="DengXian"/>
      <family val="2"/>
    </font>
    <font>
      <u val="single"/>
      <sz val="11"/>
      <color indexed="20"/>
      <name val="DengXian"/>
      <family val="2"/>
    </font>
    <font>
      <b/>
      <sz val="15"/>
      <color indexed="54"/>
      <name val="DengXian"/>
      <family val="2"/>
    </font>
    <font>
      <sz val="18"/>
      <color indexed="54"/>
      <name val="DengXian Light"/>
      <family val="2"/>
    </font>
    <font>
      <u val="single"/>
      <sz val="11"/>
      <color indexed="12"/>
      <name val="DengXian"/>
      <family val="2"/>
    </font>
    <font>
      <i/>
      <sz val="11"/>
      <color indexed="23"/>
      <name val="DengXian"/>
      <family val="2"/>
    </font>
    <font>
      <b/>
      <sz val="11"/>
      <color indexed="8"/>
      <name val="DengXian"/>
      <family val="2"/>
    </font>
    <font>
      <b/>
      <sz val="13"/>
      <color indexed="54"/>
      <name val="DengXian"/>
      <family val="2"/>
    </font>
    <font>
      <sz val="11"/>
      <color indexed="17"/>
      <name val="DengXian"/>
      <family val="2"/>
    </font>
    <font>
      <b/>
      <sz val="11"/>
      <color indexed="53"/>
      <name val="DengXian"/>
      <family val="2"/>
    </font>
    <font>
      <b/>
      <sz val="11"/>
      <color indexed="9"/>
      <name val="DengXian"/>
      <family val="2"/>
    </font>
    <font>
      <sz val="11"/>
      <color indexed="53"/>
      <name val="DengXian"/>
      <family val="2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  <font>
      <sz val="10"/>
      <color rgb="FF000000"/>
      <name val="微软雅黑"/>
      <family val="2"/>
    </font>
    <font>
      <sz val="9"/>
      <color rgb="FF000000"/>
      <name val="微软雅黑"/>
      <family val="2"/>
    </font>
    <font>
      <sz val="10"/>
      <color theme="1"/>
      <name val="微软雅黑"/>
      <family val="2"/>
    </font>
    <font>
      <b/>
      <sz val="10"/>
      <color rgb="FF000000"/>
      <name val="微软雅黑"/>
      <family val="2"/>
    </font>
    <font>
      <sz val="11"/>
      <color rgb="FF000000"/>
      <name val="微软雅黑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64" applyFont="1" applyFill="1" applyBorder="1" applyAlignment="1">
      <alignment horizontal="center" vertical="center"/>
      <protection/>
    </xf>
    <xf numFmtId="49" fontId="8" fillId="0" borderId="10" xfId="64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64" applyNumberFormat="1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4" fontId="8" fillId="0" borderId="10" xfId="64" applyNumberFormat="1" applyFont="1" applyFill="1" applyBorder="1" applyAlignment="1">
      <alignment horizontal="left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4" fontId="8" fillId="0" borderId="10" xfId="64" applyNumberFormat="1" applyFont="1" applyFill="1" applyBorder="1" applyAlignment="1">
      <alignment horizontal="left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3" fontId="8" fillId="0" borderId="12" xfId="0" applyNumberFormat="1" applyFont="1" applyFill="1" applyBorder="1" applyAlignment="1">
      <alignment horizontal="center" vertical="center" wrapText="1"/>
    </xf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3" fontId="2" fillId="0" borderId="0" xfId="0" applyNumberFormat="1" applyFont="1" applyFill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horizontal="center" vertical="center"/>
    </xf>
    <xf numFmtId="4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3" fontId="8" fillId="0" borderId="10" xfId="0" applyNumberFormat="1" applyFont="1" applyFill="1" applyBorder="1" applyAlignment="1">
      <alignment vertical="center"/>
    </xf>
    <xf numFmtId="43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0" xfId="63"/>
    <cellStyle name="常规 2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pane xSplit="2" ySplit="5" topLeftCell="C6" activePane="bottomRight" state="frozen"/>
      <selection pane="bottomRight" activeCell="I13" sqref="I13"/>
    </sheetView>
  </sheetViews>
  <sheetFormatPr defaultColWidth="9.140625" defaultRowHeight="12.75"/>
  <cols>
    <col min="1" max="1" width="6.00390625" style="181" customWidth="1"/>
    <col min="2" max="2" width="24.00390625" style="182" customWidth="1"/>
    <col min="3" max="3" width="8.00390625" style="183" customWidth="1"/>
    <col min="4" max="4" width="15.140625" style="183" customWidth="1"/>
    <col min="5" max="5" width="9.421875" style="183" customWidth="1"/>
    <col min="6" max="6" width="11.57421875" style="183" customWidth="1"/>
    <col min="7" max="7" width="9.140625" style="183" customWidth="1"/>
    <col min="8" max="8" width="13.421875" style="183" customWidth="1"/>
    <col min="9" max="9" width="9.140625" style="183" customWidth="1"/>
    <col min="10" max="10" width="13.00390625" style="183" customWidth="1"/>
    <col min="11" max="11" width="9.140625" style="183" customWidth="1"/>
    <col min="12" max="12" width="12.8515625" style="183" customWidth="1"/>
    <col min="13" max="13" width="13.8515625" style="183" customWidth="1"/>
    <col min="14" max="14" width="37.421875" style="182" customWidth="1"/>
    <col min="15" max="15" width="13.421875" style="183" customWidth="1"/>
    <col min="16" max="16384" width="9.140625" style="183" customWidth="1"/>
  </cols>
  <sheetData>
    <row r="1" spans="1:2" ht="16.5">
      <c r="A1" s="184" t="s">
        <v>0</v>
      </c>
      <c r="B1" s="184"/>
    </row>
    <row r="2" spans="1:14" ht="30.75" customHeight="1">
      <c r="A2" s="84" t="s">
        <v>1</v>
      </c>
      <c r="B2" s="185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3" ht="18.75" customHeight="1">
      <c r="B3" s="186"/>
      <c r="C3" s="187"/>
      <c r="D3" s="187"/>
      <c r="E3" s="187"/>
      <c r="F3" s="188" t="s">
        <v>2</v>
      </c>
      <c r="J3" s="188"/>
      <c r="K3" s="188"/>
      <c r="L3" s="195" t="s">
        <v>3</v>
      </c>
      <c r="M3" s="188"/>
    </row>
    <row r="4" spans="1:14" ht="36" customHeight="1">
      <c r="A4" s="189" t="s">
        <v>4</v>
      </c>
      <c r="B4" s="190" t="s">
        <v>5</v>
      </c>
      <c r="C4" s="190" t="s">
        <v>6</v>
      </c>
      <c r="D4" s="190"/>
      <c r="E4" s="190" t="s">
        <v>7</v>
      </c>
      <c r="F4" s="190"/>
      <c r="G4" s="190" t="s">
        <v>8</v>
      </c>
      <c r="H4" s="190"/>
      <c r="I4" s="190" t="s">
        <v>9</v>
      </c>
      <c r="J4" s="190"/>
      <c r="K4" s="190" t="s">
        <v>10</v>
      </c>
      <c r="L4" s="190"/>
      <c r="M4" s="190" t="s">
        <v>11</v>
      </c>
      <c r="N4" s="191" t="s">
        <v>12</v>
      </c>
    </row>
    <row r="5" spans="1:14" s="181" customFormat="1" ht="33.75" customHeight="1">
      <c r="A5" s="189"/>
      <c r="B5" s="190"/>
      <c r="C5" s="190" t="s">
        <v>13</v>
      </c>
      <c r="D5" s="190" t="s">
        <v>14</v>
      </c>
      <c r="E5" s="191" t="s">
        <v>15</v>
      </c>
      <c r="F5" s="191" t="s">
        <v>14</v>
      </c>
      <c r="G5" s="191" t="s">
        <v>15</v>
      </c>
      <c r="H5" s="191" t="s">
        <v>14</v>
      </c>
      <c r="I5" s="191" t="s">
        <v>15</v>
      </c>
      <c r="J5" s="191" t="s">
        <v>14</v>
      </c>
      <c r="K5" s="191" t="s">
        <v>15</v>
      </c>
      <c r="L5" s="191" t="s">
        <v>14</v>
      </c>
      <c r="M5" s="191"/>
      <c r="N5" s="191"/>
    </row>
    <row r="6" spans="1:15" ht="39.75" customHeight="1">
      <c r="A6" s="192">
        <v>1</v>
      </c>
      <c r="B6" s="193" t="s">
        <v>16</v>
      </c>
      <c r="C6" s="92">
        <v>102</v>
      </c>
      <c r="D6" s="97">
        <f>C6*100000</f>
        <v>10200000</v>
      </c>
      <c r="E6" s="92"/>
      <c r="F6" s="97"/>
      <c r="G6" s="92">
        <v>3996</v>
      </c>
      <c r="H6" s="174">
        <f>G6*120/2</f>
        <v>239760</v>
      </c>
      <c r="I6" s="92"/>
      <c r="J6" s="97"/>
      <c r="K6" s="92"/>
      <c r="L6" s="97"/>
      <c r="M6" s="97">
        <f>D6+F6+H6+J6+L6</f>
        <v>10439760</v>
      </c>
      <c r="N6" s="134" t="s">
        <v>17</v>
      </c>
      <c r="O6" s="196"/>
    </row>
    <row r="7" spans="1:15" ht="39.75" customHeight="1">
      <c r="A7" s="192">
        <f>A6+1</f>
        <v>2</v>
      </c>
      <c r="B7" s="193" t="s">
        <v>18</v>
      </c>
      <c r="C7" s="92">
        <f>241+3</f>
        <v>244</v>
      </c>
      <c r="D7" s="97">
        <f>241*40000+3*30000</f>
        <v>9730000</v>
      </c>
      <c r="E7" s="92"/>
      <c r="F7" s="97"/>
      <c r="G7" s="92"/>
      <c r="H7" s="170"/>
      <c r="I7" s="92">
        <v>65311</v>
      </c>
      <c r="J7" s="97">
        <f>I7*60</f>
        <v>3918660</v>
      </c>
      <c r="K7" s="92"/>
      <c r="L7" s="97"/>
      <c r="M7" s="97">
        <f aca="true" t="shared" si="0" ref="M7:M20">D7+F7+H7+J7+L7</f>
        <v>13648660</v>
      </c>
      <c r="N7" s="197" t="s">
        <v>19</v>
      </c>
      <c r="O7" s="196"/>
    </row>
    <row r="8" spans="1:15" ht="39.75" customHeight="1">
      <c r="A8" s="192">
        <f aca="true" t="shared" si="1" ref="A8:A22">A7+1</f>
        <v>3</v>
      </c>
      <c r="B8" s="193" t="s">
        <v>20</v>
      </c>
      <c r="C8" s="92">
        <v>108</v>
      </c>
      <c r="D8" s="97">
        <f>C8*40000</f>
        <v>4320000</v>
      </c>
      <c r="E8" s="92"/>
      <c r="F8" s="97"/>
      <c r="G8" s="92"/>
      <c r="H8" s="170"/>
      <c r="I8" s="92">
        <v>7137</v>
      </c>
      <c r="J8" s="97">
        <f>I8*60</f>
        <v>428220</v>
      </c>
      <c r="K8" s="92"/>
      <c r="L8" s="97"/>
      <c r="M8" s="97">
        <f t="shared" si="0"/>
        <v>4748220</v>
      </c>
      <c r="N8" s="197" t="s">
        <v>21</v>
      </c>
      <c r="O8" s="196"/>
    </row>
    <row r="9" spans="1:15" ht="39.75" customHeight="1">
      <c r="A9" s="192">
        <f t="shared" si="1"/>
        <v>4</v>
      </c>
      <c r="B9" s="193" t="s">
        <v>22</v>
      </c>
      <c r="C9" s="92">
        <v>50</v>
      </c>
      <c r="D9" s="97">
        <f>C9*100000</f>
        <v>5000000</v>
      </c>
      <c r="E9" s="92"/>
      <c r="F9" s="97"/>
      <c r="G9" s="92"/>
      <c r="H9" s="170"/>
      <c r="I9" s="92"/>
      <c r="J9" s="97"/>
      <c r="K9" s="92"/>
      <c r="L9" s="97"/>
      <c r="M9" s="97">
        <f t="shared" si="0"/>
        <v>5000000</v>
      </c>
      <c r="N9" s="197" t="s">
        <v>23</v>
      </c>
      <c r="O9" s="196"/>
    </row>
    <row r="10" spans="1:15" ht="39.75" customHeight="1">
      <c r="A10" s="192">
        <f t="shared" si="1"/>
        <v>5</v>
      </c>
      <c r="B10" s="193" t="s">
        <v>24</v>
      </c>
      <c r="C10" s="92">
        <v>62</v>
      </c>
      <c r="D10" s="97">
        <f>C10*40000</f>
        <v>2480000</v>
      </c>
      <c r="E10" s="92">
        <v>720</v>
      </c>
      <c r="F10" s="97">
        <f>E10*120</f>
        <v>86400</v>
      </c>
      <c r="G10" s="92"/>
      <c r="H10" s="170"/>
      <c r="I10" s="92">
        <v>15471</v>
      </c>
      <c r="J10" s="97">
        <f>I10*60</f>
        <v>928260</v>
      </c>
      <c r="K10" s="92"/>
      <c r="L10" s="97"/>
      <c r="M10" s="97">
        <f t="shared" si="0"/>
        <v>3494660</v>
      </c>
      <c r="N10" s="197" t="s">
        <v>25</v>
      </c>
      <c r="O10" s="196"/>
    </row>
    <row r="11" spans="1:15" ht="45.75" customHeight="1">
      <c r="A11" s="192">
        <f t="shared" si="1"/>
        <v>6</v>
      </c>
      <c r="B11" s="193" t="s">
        <v>26</v>
      </c>
      <c r="C11" s="92"/>
      <c r="D11" s="97"/>
      <c r="E11" s="92"/>
      <c r="F11" s="97"/>
      <c r="G11" s="92">
        <v>3996</v>
      </c>
      <c r="H11" s="174">
        <f>G11*120/2</f>
        <v>239760</v>
      </c>
      <c r="I11" s="92"/>
      <c r="J11" s="97"/>
      <c r="K11" s="92">
        <v>24633</v>
      </c>
      <c r="L11" s="97">
        <v>600000</v>
      </c>
      <c r="M11" s="97">
        <f t="shared" si="0"/>
        <v>839760</v>
      </c>
      <c r="N11" s="197" t="s">
        <v>27</v>
      </c>
      <c r="O11" s="196"/>
    </row>
    <row r="12" spans="1:15" ht="39.75" customHeight="1">
      <c r="A12" s="192">
        <f t="shared" si="1"/>
        <v>7</v>
      </c>
      <c r="B12" s="193" t="s">
        <v>28</v>
      </c>
      <c r="C12" s="92"/>
      <c r="D12" s="97"/>
      <c r="E12" s="92"/>
      <c r="F12" s="97"/>
      <c r="G12" s="92"/>
      <c r="H12" s="97"/>
      <c r="I12" s="92">
        <v>4062</v>
      </c>
      <c r="J12" s="97">
        <f>I12*60</f>
        <v>243720</v>
      </c>
      <c r="K12" s="92"/>
      <c r="L12" s="97"/>
      <c r="M12" s="97">
        <f t="shared" si="0"/>
        <v>243720</v>
      </c>
      <c r="N12" s="197" t="s">
        <v>29</v>
      </c>
      <c r="O12" s="196"/>
    </row>
    <row r="13" spans="1:15" ht="39.75" customHeight="1">
      <c r="A13" s="192">
        <f t="shared" si="1"/>
        <v>8</v>
      </c>
      <c r="B13" s="193" t="s">
        <v>30</v>
      </c>
      <c r="C13" s="92"/>
      <c r="D13" s="97"/>
      <c r="E13" s="92"/>
      <c r="F13" s="97"/>
      <c r="G13" s="92"/>
      <c r="H13" s="97"/>
      <c r="I13" s="92">
        <v>9816</v>
      </c>
      <c r="J13" s="97">
        <f>I13*60</f>
        <v>588960</v>
      </c>
      <c r="K13" s="92"/>
      <c r="L13" s="97"/>
      <c r="M13" s="97">
        <f t="shared" si="0"/>
        <v>588960</v>
      </c>
      <c r="N13" s="197" t="s">
        <v>29</v>
      </c>
      <c r="O13" s="196"/>
    </row>
    <row r="14" spans="1:15" ht="39.75" customHeight="1">
      <c r="A14" s="192">
        <f t="shared" si="1"/>
        <v>9</v>
      </c>
      <c r="B14" s="193" t="s">
        <v>31</v>
      </c>
      <c r="C14" s="92">
        <v>50</v>
      </c>
      <c r="D14" s="97">
        <f>C14*30000</f>
        <v>1500000</v>
      </c>
      <c r="E14" s="92"/>
      <c r="F14" s="97"/>
      <c r="G14" s="92"/>
      <c r="H14" s="97"/>
      <c r="I14" s="92"/>
      <c r="J14" s="97"/>
      <c r="K14" s="92"/>
      <c r="L14" s="97"/>
      <c r="M14" s="97">
        <f t="shared" si="0"/>
        <v>1500000</v>
      </c>
      <c r="N14" s="197" t="s">
        <v>32</v>
      </c>
      <c r="O14" s="196"/>
    </row>
    <row r="15" spans="1:15" ht="39.75" customHeight="1">
      <c r="A15" s="192">
        <f t="shared" si="1"/>
        <v>10</v>
      </c>
      <c r="B15" s="193" t="s">
        <v>33</v>
      </c>
      <c r="C15" s="92"/>
      <c r="D15" s="97"/>
      <c r="E15" s="92"/>
      <c r="F15" s="97"/>
      <c r="G15" s="92"/>
      <c r="H15" s="97"/>
      <c r="I15" s="92"/>
      <c r="J15" s="97"/>
      <c r="K15" s="92">
        <v>470</v>
      </c>
      <c r="L15" s="97">
        <f>K15*60</f>
        <v>28200</v>
      </c>
      <c r="M15" s="97">
        <f t="shared" si="0"/>
        <v>28200</v>
      </c>
      <c r="N15" s="197" t="s">
        <v>34</v>
      </c>
      <c r="O15" s="196"/>
    </row>
    <row r="16" spans="1:15" ht="39.75" customHeight="1">
      <c r="A16" s="192">
        <f t="shared" si="1"/>
        <v>11</v>
      </c>
      <c r="B16" s="193" t="s">
        <v>35</v>
      </c>
      <c r="C16" s="92"/>
      <c r="D16" s="97"/>
      <c r="E16" s="92"/>
      <c r="F16" s="97"/>
      <c r="G16" s="92"/>
      <c r="H16" s="97"/>
      <c r="I16" s="92"/>
      <c r="J16" s="97"/>
      <c r="K16" s="92">
        <v>18205</v>
      </c>
      <c r="L16" s="97">
        <v>600000</v>
      </c>
      <c r="M16" s="97">
        <f t="shared" si="0"/>
        <v>600000</v>
      </c>
      <c r="N16" s="197" t="s">
        <v>34</v>
      </c>
      <c r="O16" s="196"/>
    </row>
    <row r="17" spans="1:15" ht="39.75" customHeight="1">
      <c r="A17" s="192">
        <f t="shared" si="1"/>
        <v>12</v>
      </c>
      <c r="B17" s="193" t="s">
        <v>36</v>
      </c>
      <c r="C17" s="92">
        <v>1</v>
      </c>
      <c r="D17" s="97">
        <f>C17*40000</f>
        <v>40000</v>
      </c>
      <c r="E17" s="92"/>
      <c r="F17" s="97"/>
      <c r="G17" s="92"/>
      <c r="H17" s="97"/>
      <c r="I17" s="92"/>
      <c r="J17" s="97"/>
      <c r="K17" s="92"/>
      <c r="L17" s="97"/>
      <c r="M17" s="97">
        <f t="shared" si="0"/>
        <v>40000</v>
      </c>
      <c r="N17" s="197" t="s">
        <v>37</v>
      </c>
      <c r="O17" s="196"/>
    </row>
    <row r="18" spans="1:15" ht="39.75" customHeight="1">
      <c r="A18" s="192">
        <f t="shared" si="1"/>
        <v>13</v>
      </c>
      <c r="B18" s="193" t="s">
        <v>38</v>
      </c>
      <c r="C18" s="92">
        <v>17</v>
      </c>
      <c r="D18" s="97">
        <f>C18*30000</f>
        <v>510000</v>
      </c>
      <c r="E18" s="92"/>
      <c r="F18" s="97"/>
      <c r="G18" s="92"/>
      <c r="H18" s="97"/>
      <c r="I18" s="92">
        <v>440</v>
      </c>
      <c r="J18" s="97">
        <f>I18*60</f>
        <v>26400</v>
      </c>
      <c r="K18" s="92"/>
      <c r="L18" s="97"/>
      <c r="M18" s="97">
        <f t="shared" si="0"/>
        <v>536400</v>
      </c>
      <c r="N18" s="197" t="s">
        <v>39</v>
      </c>
      <c r="O18" s="196"/>
    </row>
    <row r="19" spans="1:15" ht="39.75" customHeight="1">
      <c r="A19" s="192">
        <f t="shared" si="1"/>
        <v>14</v>
      </c>
      <c r="B19" s="193" t="s">
        <v>40</v>
      </c>
      <c r="C19" s="92"/>
      <c r="D19" s="97"/>
      <c r="E19" s="92"/>
      <c r="F19" s="97"/>
      <c r="G19" s="92"/>
      <c r="H19" s="97"/>
      <c r="I19" s="92"/>
      <c r="J19" s="97"/>
      <c r="K19" s="92">
        <v>4399</v>
      </c>
      <c r="L19" s="97">
        <f>K19*60</f>
        <v>263940</v>
      </c>
      <c r="M19" s="97">
        <f t="shared" si="0"/>
        <v>263940</v>
      </c>
      <c r="N19" s="197" t="s">
        <v>34</v>
      </c>
      <c r="O19" s="196"/>
    </row>
    <row r="20" spans="1:15" ht="30" customHeight="1">
      <c r="A20" s="192" t="s">
        <v>11</v>
      </c>
      <c r="B20" s="191"/>
      <c r="C20" s="92">
        <f>SUM(C6:C19)</f>
        <v>634</v>
      </c>
      <c r="D20" s="97">
        <f>SUM(D6:D19)</f>
        <v>33780000</v>
      </c>
      <c r="E20" s="92">
        <f>SUM(E6:E19)</f>
        <v>720</v>
      </c>
      <c r="F20" s="97">
        <f>SUM(F6:F19)</f>
        <v>86400</v>
      </c>
      <c r="G20" s="92">
        <v>3996</v>
      </c>
      <c r="H20" s="194">
        <f aca="true" t="shared" si="2" ref="H20:M20">SUM(H6:H19)</f>
        <v>479520</v>
      </c>
      <c r="I20" s="92">
        <f t="shared" si="2"/>
        <v>102237</v>
      </c>
      <c r="J20" s="194">
        <f t="shared" si="2"/>
        <v>6134220</v>
      </c>
      <c r="K20" s="92">
        <f t="shared" si="2"/>
        <v>47707</v>
      </c>
      <c r="L20" s="194">
        <f t="shared" si="2"/>
        <v>1492140</v>
      </c>
      <c r="M20" s="194">
        <f t="shared" si="2"/>
        <v>41972280</v>
      </c>
      <c r="N20" s="193"/>
      <c r="O20" s="196"/>
    </row>
  </sheetData>
  <sheetProtection/>
  <mergeCells count="14">
    <mergeCell ref="A1:B1"/>
    <mergeCell ref="A2:N2"/>
    <mergeCell ref="A3:E3"/>
    <mergeCell ref="L3:M3"/>
    <mergeCell ref="C4:D4"/>
    <mergeCell ref="E4:F4"/>
    <mergeCell ref="G4:H4"/>
    <mergeCell ref="I4:J4"/>
    <mergeCell ref="K4:L4"/>
    <mergeCell ref="A20:B20"/>
    <mergeCell ref="A4:A5"/>
    <mergeCell ref="B4:B5"/>
    <mergeCell ref="M4:M5"/>
    <mergeCell ref="N4:N5"/>
  </mergeCells>
  <printOptions/>
  <pageMargins left="0.15694444444444444" right="0.11805555555555555" top="0.4326388888888889" bottom="0.3145833333333333" header="0.3541666666666667" footer="0.07847222222222222"/>
  <pageSetup fitToHeight="1" fitToWidth="1" horizontalDpi="600" verticalDpi="600" orientation="landscape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K24" sqref="K24"/>
    </sheetView>
  </sheetViews>
  <sheetFormatPr defaultColWidth="9.140625" defaultRowHeight="12.75"/>
  <cols>
    <col min="1" max="1" width="6.421875" style="78" customWidth="1"/>
    <col min="2" max="2" width="9.7109375" style="79" customWidth="1"/>
    <col min="3" max="4" width="7.14062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47.140625" style="79" customWidth="1"/>
    <col min="13" max="16384" width="9.140625" style="80" customWidth="1"/>
  </cols>
  <sheetData>
    <row r="1" spans="1:4" ht="21" customHeight="1">
      <c r="A1" s="82" t="s">
        <v>99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100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G8:K8">G6+G7</f>
        <v>0</v>
      </c>
      <c r="H8" s="92"/>
      <c r="I8" s="104">
        <f t="shared" si="0"/>
        <v>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2.5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>G8+G11+G14+G15</f>
        <v>0</v>
      </c>
      <c r="H16" s="112"/>
      <c r="I16" s="112">
        <f>I8+I11+I14+I15</f>
        <v>0</v>
      </c>
      <c r="J16" s="112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 aca="true" t="shared" si="3" ref="K17:K23"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 t="shared" si="3"/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>
        <v>331</v>
      </c>
      <c r="G19" s="97">
        <f>F19*60</f>
        <v>19860</v>
      </c>
      <c r="H19" s="92">
        <v>331</v>
      </c>
      <c r="I19" s="97">
        <f>H19*60</f>
        <v>19860</v>
      </c>
      <c r="J19" s="92"/>
      <c r="K19" s="97">
        <f t="shared" si="3"/>
        <v>0</v>
      </c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>
        <v>391</v>
      </c>
      <c r="G20" s="97">
        <f>F20*60</f>
        <v>23460</v>
      </c>
      <c r="H20" s="92">
        <v>310</v>
      </c>
      <c r="I20" s="97">
        <f>H20*60</f>
        <v>18600</v>
      </c>
      <c r="J20" s="92">
        <f>F20-H20</f>
        <v>81</v>
      </c>
      <c r="K20" s="97">
        <f t="shared" si="3"/>
        <v>4860</v>
      </c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>
        <v>1744</v>
      </c>
      <c r="G21" s="97">
        <f>F21*60</f>
        <v>104640</v>
      </c>
      <c r="H21" s="92">
        <v>520</v>
      </c>
      <c r="I21" s="97">
        <f>H21*60</f>
        <v>31200</v>
      </c>
      <c r="J21" s="92">
        <f>F21-H21</f>
        <v>1224</v>
      </c>
      <c r="K21" s="97">
        <f t="shared" si="3"/>
        <v>73440</v>
      </c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>
        <v>1076</v>
      </c>
      <c r="G22" s="97">
        <f>F22*60</f>
        <v>64560</v>
      </c>
      <c r="H22" s="92">
        <v>258</v>
      </c>
      <c r="I22" s="97">
        <f>H22*60</f>
        <v>15480</v>
      </c>
      <c r="J22" s="92">
        <f>F22-H22</f>
        <v>818</v>
      </c>
      <c r="K22" s="97">
        <f t="shared" si="3"/>
        <v>49080</v>
      </c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>
        <v>520</v>
      </c>
      <c r="G23" s="97">
        <f>F23*60</f>
        <v>31200</v>
      </c>
      <c r="H23" s="92">
        <v>421</v>
      </c>
      <c r="I23" s="97">
        <f>H23*60</f>
        <v>25260</v>
      </c>
      <c r="J23" s="92">
        <f>F23-H23</f>
        <v>99</v>
      </c>
      <c r="K23" s="97">
        <f t="shared" si="3"/>
        <v>5940</v>
      </c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>
        <f>SUM(F19:F23)</f>
        <v>4062</v>
      </c>
      <c r="G24" s="125">
        <f aca="true" t="shared" si="4" ref="G24:K24">SUM(G19:G23)</f>
        <v>243720</v>
      </c>
      <c r="H24" s="108">
        <f t="shared" si="4"/>
        <v>1840</v>
      </c>
      <c r="I24" s="125">
        <f t="shared" si="4"/>
        <v>110400</v>
      </c>
      <c r="J24" s="108">
        <f t="shared" si="4"/>
        <v>2222</v>
      </c>
      <c r="K24" s="125">
        <f t="shared" si="4"/>
        <v>133320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>
        <v>0</v>
      </c>
      <c r="H25" s="92"/>
      <c r="I25" s="97">
        <v>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5" ref="G26:K26">G16+G17+G18+G24+G25</f>
        <v>243720</v>
      </c>
      <c r="H26" s="112"/>
      <c r="I26" s="112">
        <f t="shared" si="5"/>
        <v>110400</v>
      </c>
      <c r="J26" s="112"/>
      <c r="K26" s="112">
        <f t="shared" si="5"/>
        <v>133320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K24" sqref="K24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7.0039062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46.140625" style="79" customWidth="1"/>
    <col min="13" max="16384" width="9.140625" style="80" customWidth="1"/>
  </cols>
  <sheetData>
    <row r="1" spans="1:4" ht="21" customHeight="1">
      <c r="A1" s="82" t="s">
        <v>101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102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G8:K8">G6+G7</f>
        <v>0</v>
      </c>
      <c r="H8" s="92"/>
      <c r="I8" s="104">
        <f t="shared" si="0"/>
        <v>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2.5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>G8+G11+G14+G15</f>
        <v>0</v>
      </c>
      <c r="H16" s="112"/>
      <c r="I16" s="112">
        <f>I8+I11+I14+I15</f>
        <v>0</v>
      </c>
      <c r="J16" s="112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 aca="true" t="shared" si="3" ref="K17:K23"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 t="shared" si="3"/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>
        <v>1005</v>
      </c>
      <c r="G19" s="97">
        <f aca="true" t="shared" si="4" ref="G19:G23">F19*60</f>
        <v>60300</v>
      </c>
      <c r="H19" s="92">
        <v>1005</v>
      </c>
      <c r="I19" s="97">
        <f aca="true" t="shared" si="5" ref="I19:I23">H19*60</f>
        <v>60300</v>
      </c>
      <c r="J19" s="92"/>
      <c r="K19" s="97">
        <f t="shared" si="3"/>
        <v>0</v>
      </c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>
        <v>3405</v>
      </c>
      <c r="G20" s="97">
        <f t="shared" si="4"/>
        <v>204300</v>
      </c>
      <c r="H20" s="92">
        <v>3285</v>
      </c>
      <c r="I20" s="97">
        <f t="shared" si="5"/>
        <v>197100</v>
      </c>
      <c r="J20" s="92">
        <f aca="true" t="shared" si="6" ref="J20:J23">F20-H20</f>
        <v>120</v>
      </c>
      <c r="K20" s="97">
        <f t="shared" si="3"/>
        <v>7200</v>
      </c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>
        <v>1973</v>
      </c>
      <c r="G21" s="97">
        <f t="shared" si="4"/>
        <v>118380</v>
      </c>
      <c r="H21" s="92">
        <f>337+1106</f>
        <v>1443</v>
      </c>
      <c r="I21" s="97">
        <f t="shared" si="5"/>
        <v>86580</v>
      </c>
      <c r="J21" s="92">
        <f t="shared" si="6"/>
        <v>530</v>
      </c>
      <c r="K21" s="97">
        <f t="shared" si="3"/>
        <v>31800</v>
      </c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>
        <v>1629</v>
      </c>
      <c r="G22" s="97">
        <f t="shared" si="4"/>
        <v>97740</v>
      </c>
      <c r="H22" s="92">
        <v>440</v>
      </c>
      <c r="I22" s="97">
        <f t="shared" si="5"/>
        <v>26400</v>
      </c>
      <c r="J22" s="92">
        <f t="shared" si="6"/>
        <v>1189</v>
      </c>
      <c r="K22" s="97">
        <f t="shared" si="3"/>
        <v>71340</v>
      </c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>
        <v>1804</v>
      </c>
      <c r="G23" s="97">
        <f t="shared" si="4"/>
        <v>108240</v>
      </c>
      <c r="H23" s="92">
        <v>1764</v>
      </c>
      <c r="I23" s="97">
        <f t="shared" si="5"/>
        <v>105840</v>
      </c>
      <c r="J23" s="92">
        <f t="shared" si="6"/>
        <v>40</v>
      </c>
      <c r="K23" s="97">
        <f t="shared" si="3"/>
        <v>2400</v>
      </c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>
        <f aca="true" t="shared" si="7" ref="F24:K24">SUM(F19:F23)</f>
        <v>9816</v>
      </c>
      <c r="G24" s="125">
        <f t="shared" si="7"/>
        <v>588960</v>
      </c>
      <c r="H24" s="108">
        <f t="shared" si="7"/>
        <v>7937</v>
      </c>
      <c r="I24" s="125">
        <f t="shared" si="7"/>
        <v>476220</v>
      </c>
      <c r="J24" s="108">
        <f t="shared" si="7"/>
        <v>1879</v>
      </c>
      <c r="K24" s="125">
        <f t="shared" si="7"/>
        <v>112740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>
        <v>0</v>
      </c>
      <c r="H25" s="92"/>
      <c r="I25" s="97">
        <v>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8" ref="G26:K26">G16+G17+G18+G24+G25</f>
        <v>588960</v>
      </c>
      <c r="H26" s="112"/>
      <c r="I26" s="112">
        <f t="shared" si="8"/>
        <v>476220</v>
      </c>
      <c r="J26" s="112"/>
      <c r="K26" s="112">
        <f t="shared" si="8"/>
        <v>112740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145833333333333" right="0.15694444444444444" top="0.8659722222222223" bottom="0.275" header="0.5" footer="0.11805555555555555"/>
  <pageSetup fitToHeight="1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I15" sqref="I15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7109375" style="79" customWidth="1"/>
    <col min="5" max="5" width="16.851562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50.421875" style="79" customWidth="1"/>
    <col min="13" max="16384" width="9.140625" style="80" customWidth="1"/>
  </cols>
  <sheetData>
    <row r="1" spans="1:4" ht="21" customHeight="1">
      <c r="A1" s="82" t="s">
        <v>103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104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G8:K8">G6+G7</f>
        <v>0</v>
      </c>
      <c r="H8" s="92"/>
      <c r="I8" s="104">
        <f t="shared" si="0"/>
        <v>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4" customHeight="1">
      <c r="A15" s="92"/>
      <c r="B15" s="98"/>
      <c r="C15" s="107" t="s">
        <v>73</v>
      </c>
      <c r="D15" s="107"/>
      <c r="E15" s="107"/>
      <c r="F15" s="92">
        <v>50</v>
      </c>
      <c r="G15" s="97">
        <f>F15*30000</f>
        <v>1500000</v>
      </c>
      <c r="H15" s="92">
        <v>50</v>
      </c>
      <c r="I15" s="97">
        <f>H15*30000</f>
        <v>1500000</v>
      </c>
      <c r="J15" s="92"/>
      <c r="K15" s="97">
        <f>G15-I15</f>
        <v>0</v>
      </c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>
        <f>F15</f>
        <v>50</v>
      </c>
      <c r="G16" s="112">
        <f>G8+G11+G14+G15</f>
        <v>1500000</v>
      </c>
      <c r="H16" s="108">
        <f>H15</f>
        <v>50</v>
      </c>
      <c r="I16" s="112">
        <f>I8+I11+I14+I15</f>
        <v>1500000</v>
      </c>
      <c r="J16" s="108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>G18-I18</f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>
        <f aca="true" t="shared" si="3" ref="F24:K24">SUM(G19:G23)</f>
        <v>0</v>
      </c>
      <c r="H24" s="108"/>
      <c r="I24" s="125">
        <f t="shared" si="3"/>
        <v>0</v>
      </c>
      <c r="J24" s="108"/>
      <c r="K24" s="125">
        <f t="shared" si="3"/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>
        <v>0</v>
      </c>
      <c r="H25" s="92"/>
      <c r="I25" s="97">
        <v>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4" ref="G26:K26">G16+G17+G18+G24+G25</f>
        <v>1500000</v>
      </c>
      <c r="H26" s="112"/>
      <c r="I26" s="112">
        <f t="shared" si="4"/>
        <v>1500000</v>
      </c>
      <c r="J26" s="112"/>
      <c r="K26" s="112">
        <f t="shared" si="4"/>
        <v>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J25" sqref="J25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7109375" style="79" customWidth="1"/>
    <col min="5" max="5" width="16.851562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50.421875" style="79" customWidth="1"/>
    <col min="13" max="16384" width="9.140625" style="80" customWidth="1"/>
  </cols>
  <sheetData>
    <row r="1" spans="1:4" ht="21" customHeight="1">
      <c r="A1" s="82" t="s">
        <v>105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106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G8:K8">G6+G7</f>
        <v>0</v>
      </c>
      <c r="H8" s="92"/>
      <c r="I8" s="104">
        <f t="shared" si="0"/>
        <v>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4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 aca="true" t="shared" si="3" ref="G16:K16">G8+G11+G14+G15</f>
        <v>0</v>
      </c>
      <c r="H16" s="108"/>
      <c r="I16" s="112">
        <f t="shared" si="3"/>
        <v>0</v>
      </c>
      <c r="J16" s="108"/>
      <c r="K16" s="112">
        <f t="shared" si="3"/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 aca="true" t="shared" si="4" ref="K15:K18"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 t="shared" si="4"/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>
        <f aca="true" t="shared" si="5" ref="G24:K24">SUM(G19:G23)</f>
        <v>0</v>
      </c>
      <c r="H24" s="108"/>
      <c r="I24" s="125">
        <f t="shared" si="5"/>
        <v>0</v>
      </c>
      <c r="J24" s="108"/>
      <c r="K24" s="125">
        <f t="shared" si="5"/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>
        <v>470</v>
      </c>
      <c r="G25" s="97">
        <f>F25*60</f>
        <v>28200</v>
      </c>
      <c r="H25" s="92">
        <v>470</v>
      </c>
      <c r="I25" s="97">
        <f>H25*60</f>
        <v>28200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6" ref="G26:K26">G16+G17+G18+G24+G25</f>
        <v>28200</v>
      </c>
      <c r="H26" s="112"/>
      <c r="I26" s="112">
        <f t="shared" si="6"/>
        <v>28200</v>
      </c>
      <c r="J26" s="112"/>
      <c r="K26" s="112">
        <f t="shared" si="6"/>
        <v>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H25" sqref="H25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7109375" style="79" customWidth="1"/>
    <col min="5" max="5" width="16.851562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50.421875" style="79" customWidth="1"/>
    <col min="13" max="16384" width="9.140625" style="80" customWidth="1"/>
  </cols>
  <sheetData>
    <row r="1" spans="1:4" ht="21" customHeight="1">
      <c r="A1" s="82" t="s">
        <v>107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108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G8:K8">G6+G7</f>
        <v>0</v>
      </c>
      <c r="H8" s="92"/>
      <c r="I8" s="104">
        <f t="shared" si="0"/>
        <v>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4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 aca="true" t="shared" si="3" ref="G16:K16">G8+G11+G14+G15</f>
        <v>0</v>
      </c>
      <c r="H16" s="108"/>
      <c r="I16" s="112">
        <f t="shared" si="3"/>
        <v>0</v>
      </c>
      <c r="J16" s="108"/>
      <c r="K16" s="112">
        <f t="shared" si="3"/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>G18-I18</f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>
        <f aca="true" t="shared" si="4" ref="G24:K24">SUM(G19:G23)</f>
        <v>0</v>
      </c>
      <c r="H24" s="108"/>
      <c r="I24" s="125">
        <f t="shared" si="4"/>
        <v>0</v>
      </c>
      <c r="J24" s="108"/>
      <c r="K24" s="125">
        <f t="shared" si="4"/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>
        <v>18205</v>
      </c>
      <c r="G25" s="97">
        <v>600000</v>
      </c>
      <c r="H25" s="92">
        <v>17959</v>
      </c>
      <c r="I25" s="97">
        <v>600000</v>
      </c>
      <c r="J25" s="92">
        <f>F25-H25</f>
        <v>246</v>
      </c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5" ref="G26:K26">G16+G17+G18+G24+G25</f>
        <v>600000</v>
      </c>
      <c r="H26" s="112"/>
      <c r="I26" s="112">
        <f t="shared" si="5"/>
        <v>600000</v>
      </c>
      <c r="J26" s="112"/>
      <c r="K26" s="112">
        <f t="shared" si="5"/>
        <v>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I26" sqref="I26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7109375" style="79" customWidth="1"/>
    <col min="5" max="5" width="16.851562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50.421875" style="79" customWidth="1"/>
    <col min="13" max="16384" width="9.140625" style="80" customWidth="1"/>
  </cols>
  <sheetData>
    <row r="1" spans="1:4" ht="21" customHeight="1">
      <c r="A1" s="82" t="s">
        <v>109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110</v>
      </c>
      <c r="B3" s="82"/>
      <c r="C3" s="82"/>
      <c r="D3" s="82"/>
      <c r="E3" s="82"/>
      <c r="F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>
        <v>1</v>
      </c>
      <c r="G7" s="97">
        <f>F7*40000</f>
        <v>40000</v>
      </c>
      <c r="H7" s="92">
        <v>1</v>
      </c>
      <c r="I7" s="97">
        <f>H7*40000</f>
        <v>40000</v>
      </c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>
        <f>F6+F7</f>
        <v>1</v>
      </c>
      <c r="G8" s="104">
        <f aca="true" t="shared" si="0" ref="G8:K8">G6+G7</f>
        <v>40000</v>
      </c>
      <c r="H8" s="92">
        <f t="shared" si="0"/>
        <v>1</v>
      </c>
      <c r="I8" s="104">
        <f t="shared" si="0"/>
        <v>40000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4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 aca="true" t="shared" si="3" ref="G16:K16">G8+G11+G14+G15</f>
        <v>40000</v>
      </c>
      <c r="H16" s="108"/>
      <c r="I16" s="112">
        <f t="shared" si="3"/>
        <v>40000</v>
      </c>
      <c r="J16" s="108"/>
      <c r="K16" s="112">
        <f t="shared" si="3"/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>G18-I18</f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>
        <f aca="true" t="shared" si="4" ref="G24:K24">SUM(G19:G23)</f>
        <v>0</v>
      </c>
      <c r="H24" s="108"/>
      <c r="I24" s="125">
        <f t="shared" si="4"/>
        <v>0</v>
      </c>
      <c r="J24" s="108"/>
      <c r="K24" s="125">
        <f t="shared" si="4"/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>
        <v>0</v>
      </c>
      <c r="H25" s="92"/>
      <c r="I25" s="97">
        <v>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5" ref="G26:K26">G16+G17+G18+G24+G25</f>
        <v>40000</v>
      </c>
      <c r="H26" s="112"/>
      <c r="I26" s="112">
        <f t="shared" si="5"/>
        <v>40000</v>
      </c>
      <c r="J26" s="112"/>
      <c r="K26" s="112">
        <f t="shared" si="5"/>
        <v>0</v>
      </c>
      <c r="L26" s="133"/>
    </row>
  </sheetData>
  <sheetProtection/>
  <mergeCells count="33">
    <mergeCell ref="A1:B1"/>
    <mergeCell ref="A2:L2"/>
    <mergeCell ref="A3:F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H24" sqref="H24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7109375" style="79" customWidth="1"/>
    <col min="5" max="5" width="16.851562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50.421875" style="79" customWidth="1"/>
    <col min="13" max="16384" width="9.140625" style="80" customWidth="1"/>
  </cols>
  <sheetData>
    <row r="1" spans="1:4" ht="21" customHeight="1">
      <c r="A1" s="82" t="s">
        <v>111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112</v>
      </c>
      <c r="B3" s="82"/>
      <c r="C3" s="82"/>
      <c r="D3" s="82"/>
      <c r="E3" s="82"/>
      <c r="F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F8:I8">G6+G7</f>
        <v>0</v>
      </c>
      <c r="H8" s="92"/>
      <c r="I8" s="104">
        <f t="shared" si="0"/>
        <v>0</v>
      </c>
      <c r="J8" s="92"/>
      <c r="K8" s="104">
        <f>K6+K7</f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4" customHeight="1">
      <c r="A15" s="92"/>
      <c r="B15" s="98"/>
      <c r="C15" s="107" t="s">
        <v>73</v>
      </c>
      <c r="D15" s="107"/>
      <c r="E15" s="107"/>
      <c r="F15" s="92">
        <v>17</v>
      </c>
      <c r="G15" s="97">
        <f>F15*30000</f>
        <v>510000</v>
      </c>
      <c r="H15" s="92">
        <v>17</v>
      </c>
      <c r="I15" s="97">
        <f>H15*30000</f>
        <v>510000</v>
      </c>
      <c r="J15" s="92"/>
      <c r="K15" s="97">
        <f>G15-I15</f>
        <v>0</v>
      </c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 aca="true" t="shared" si="3" ref="G16:K16">G8+G11+G14+G15</f>
        <v>510000</v>
      </c>
      <c r="H16" s="108"/>
      <c r="I16" s="112">
        <f t="shared" si="3"/>
        <v>510000</v>
      </c>
      <c r="J16" s="108"/>
      <c r="K16" s="112">
        <f t="shared" si="3"/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 aca="true" t="shared" si="4" ref="K17:K23"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 t="shared" si="4"/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>
        <v>300</v>
      </c>
      <c r="G19" s="97">
        <f>F19*60</f>
        <v>18000</v>
      </c>
      <c r="H19" s="92">
        <v>300</v>
      </c>
      <c r="I19" s="97">
        <f>H19*60</f>
        <v>18000</v>
      </c>
      <c r="J19" s="92"/>
      <c r="K19" s="97">
        <f t="shared" si="4"/>
        <v>0</v>
      </c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>
        <f>F20*60</f>
        <v>0</v>
      </c>
      <c r="H20" s="92"/>
      <c r="I20" s="97">
        <f>H20*60</f>
        <v>0</v>
      </c>
      <c r="J20" s="92"/>
      <c r="K20" s="97">
        <f t="shared" si="4"/>
        <v>0</v>
      </c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>
        <v>140</v>
      </c>
      <c r="G21" s="97">
        <f>F21*60</f>
        <v>8400</v>
      </c>
      <c r="H21" s="92">
        <v>140</v>
      </c>
      <c r="I21" s="97">
        <f>H21*60</f>
        <v>8400</v>
      </c>
      <c r="J21" s="92"/>
      <c r="K21" s="97">
        <f t="shared" si="4"/>
        <v>0</v>
      </c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>
        <f>F22*60</f>
        <v>0</v>
      </c>
      <c r="H22" s="92"/>
      <c r="I22" s="97">
        <f>H22*60</f>
        <v>0</v>
      </c>
      <c r="J22" s="92"/>
      <c r="K22" s="97">
        <f t="shared" si="4"/>
        <v>0</v>
      </c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>
        <f>F23*60</f>
        <v>0</v>
      </c>
      <c r="H23" s="92"/>
      <c r="I23" s="97">
        <f>H23*60</f>
        <v>0</v>
      </c>
      <c r="J23" s="92"/>
      <c r="K23" s="97">
        <f t="shared" si="4"/>
        <v>0</v>
      </c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>
        <f>SUM(F19:F23)</f>
        <v>440</v>
      </c>
      <c r="G24" s="125">
        <f aca="true" t="shared" si="5" ref="G24:K24">SUM(G19:G23)</f>
        <v>26400</v>
      </c>
      <c r="H24" s="108">
        <f t="shared" si="5"/>
        <v>440</v>
      </c>
      <c r="I24" s="125">
        <f t="shared" si="5"/>
        <v>26400</v>
      </c>
      <c r="J24" s="108"/>
      <c r="K24" s="125">
        <f t="shared" si="5"/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>
        <v>0</v>
      </c>
      <c r="H25" s="92"/>
      <c r="I25" s="97">
        <v>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6" ref="G26:K26">G16+G17+G18+G24+G25</f>
        <v>536400</v>
      </c>
      <c r="H26" s="112"/>
      <c r="I26" s="112">
        <f t="shared" si="6"/>
        <v>536400</v>
      </c>
      <c r="J26" s="112"/>
      <c r="K26" s="112">
        <f t="shared" si="6"/>
        <v>0</v>
      </c>
      <c r="L26" s="133"/>
    </row>
  </sheetData>
  <sheetProtection/>
  <mergeCells count="33">
    <mergeCell ref="A1:B1"/>
    <mergeCell ref="A2:L2"/>
    <mergeCell ref="A3:F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I25" sqref="I25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7109375" style="79" customWidth="1"/>
    <col min="5" max="5" width="16.851562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50.421875" style="79" customWidth="1"/>
    <col min="13" max="16384" width="9.140625" style="80" customWidth="1"/>
  </cols>
  <sheetData>
    <row r="1" spans="1:4" ht="21" customHeight="1">
      <c r="A1" s="82" t="s">
        <v>113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114</v>
      </c>
      <c r="B3" s="82"/>
      <c r="C3" s="82"/>
      <c r="D3" s="82"/>
      <c r="E3" s="82"/>
      <c r="F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G8:K8">G6+G7</f>
        <v>0</v>
      </c>
      <c r="H8" s="92"/>
      <c r="I8" s="104">
        <f t="shared" si="0"/>
        <v>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4" customHeight="1">
      <c r="A15" s="92"/>
      <c r="B15" s="98"/>
      <c r="C15" s="107" t="s">
        <v>73</v>
      </c>
      <c r="D15" s="107"/>
      <c r="E15" s="107"/>
      <c r="F15" s="92"/>
      <c r="G15" s="97">
        <f>F15*30000</f>
        <v>0</v>
      </c>
      <c r="H15" s="92"/>
      <c r="I15" s="97">
        <f>H15*30000</f>
        <v>0</v>
      </c>
      <c r="J15" s="92"/>
      <c r="K15" s="97">
        <f>G15-I15</f>
        <v>0</v>
      </c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 aca="true" t="shared" si="3" ref="G16:K16">G8+G11+G14+G15</f>
        <v>0</v>
      </c>
      <c r="H16" s="108"/>
      <c r="I16" s="112">
        <f t="shared" si="3"/>
        <v>0</v>
      </c>
      <c r="J16" s="108"/>
      <c r="K16" s="112">
        <f t="shared" si="3"/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>
        <f>F18*120/2</f>
        <v>0</v>
      </c>
      <c r="H18" s="92"/>
      <c r="I18" s="97">
        <f>H18*120/2</f>
        <v>0</v>
      </c>
      <c r="J18" s="92"/>
      <c r="K18" s="97">
        <f>G18-I18</f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>
        <f aca="true" t="shared" si="4" ref="F24:I24">SUM(G19:G23)</f>
        <v>0</v>
      </c>
      <c r="H24" s="108"/>
      <c r="I24" s="125">
        <f t="shared" si="4"/>
        <v>0</v>
      </c>
      <c r="J24" s="108"/>
      <c r="K24" s="125">
        <f>SUM(K19:K23)</f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>
        <v>4399</v>
      </c>
      <c r="G25" s="97">
        <f>F25*60</f>
        <v>263940</v>
      </c>
      <c r="H25" s="92">
        <v>4399</v>
      </c>
      <c r="I25" s="97">
        <f>H25*60</f>
        <v>263940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5" ref="G26:K26">G16+G17+G18+G24+G25</f>
        <v>263940</v>
      </c>
      <c r="H26" s="112"/>
      <c r="I26" s="112">
        <f t="shared" si="5"/>
        <v>263940</v>
      </c>
      <c r="J26" s="112"/>
      <c r="K26" s="112">
        <f t="shared" si="5"/>
        <v>0</v>
      </c>
      <c r="L26" s="133"/>
    </row>
  </sheetData>
  <sheetProtection/>
  <mergeCells count="33">
    <mergeCell ref="A1:B1"/>
    <mergeCell ref="A2:L2"/>
    <mergeCell ref="A3:F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SheetLayoutView="100" workbookViewId="0" topLeftCell="A34">
      <selection activeCell="G58" sqref="G58"/>
    </sheetView>
  </sheetViews>
  <sheetFormatPr defaultColWidth="10.28125" defaultRowHeight="21" customHeight="1"/>
  <cols>
    <col min="1" max="1" width="10.140625" style="1" customWidth="1"/>
    <col min="2" max="2" width="19.28125" style="3" customWidth="1"/>
    <col min="3" max="3" width="11.57421875" style="3" customWidth="1"/>
    <col min="4" max="4" width="11.7109375" style="3" customWidth="1"/>
    <col min="5" max="5" width="10.8515625" style="3" customWidth="1"/>
    <col min="6" max="6" width="13.7109375" style="4" customWidth="1"/>
    <col min="7" max="7" width="17.57421875" style="4" customWidth="1"/>
    <col min="8" max="9" width="10.28125" style="1" customWidth="1"/>
    <col min="10" max="10" width="28.140625" style="1" customWidth="1"/>
    <col min="11" max="16384" width="10.28125" style="1" customWidth="1"/>
  </cols>
  <sheetData>
    <row r="1" spans="1:2" ht="21" customHeight="1">
      <c r="A1" s="5" t="s">
        <v>115</v>
      </c>
      <c r="B1" s="5"/>
    </row>
    <row r="2" spans="1:10" ht="21" customHeight="1">
      <c r="A2" s="6" t="s">
        <v>116</v>
      </c>
      <c r="B2" s="7"/>
      <c r="C2" s="7"/>
      <c r="D2" s="7"/>
      <c r="E2" s="7"/>
      <c r="F2" s="7"/>
      <c r="G2" s="7"/>
      <c r="J2" s="1"/>
    </row>
    <row r="3" spans="1:10" s="1" customFormat="1" ht="33" customHeight="1">
      <c r="A3" s="8" t="s">
        <v>117</v>
      </c>
      <c r="B3" s="9"/>
      <c r="C3" s="9"/>
      <c r="D3" s="9"/>
      <c r="E3" s="9"/>
      <c r="F3" s="9"/>
      <c r="G3" s="9"/>
      <c r="J3" s="76"/>
    </row>
    <row r="4" spans="1:7" s="1" customFormat="1" ht="21" customHeight="1">
      <c r="A4" s="1" t="s">
        <v>118</v>
      </c>
      <c r="E4" s="3" t="s">
        <v>55</v>
      </c>
      <c r="F4" s="4"/>
      <c r="G4" s="4"/>
    </row>
    <row r="5" spans="1:7" s="1" customFormat="1" ht="21" customHeight="1">
      <c r="A5" s="10" t="s">
        <v>119</v>
      </c>
      <c r="B5" s="10" t="s">
        <v>120</v>
      </c>
      <c r="C5" s="10" t="s">
        <v>121</v>
      </c>
      <c r="D5" s="10"/>
      <c r="E5" s="28" t="s">
        <v>122</v>
      </c>
      <c r="F5" s="12" t="s">
        <v>123</v>
      </c>
      <c r="G5" s="67" t="s">
        <v>124</v>
      </c>
    </row>
    <row r="6" spans="1:7" s="1" customFormat="1" ht="21" customHeight="1">
      <c r="A6" s="10"/>
      <c r="B6" s="10"/>
      <c r="C6" s="13" t="s">
        <v>125</v>
      </c>
      <c r="D6" s="13" t="s">
        <v>126</v>
      </c>
      <c r="E6" s="28"/>
      <c r="F6" s="12"/>
      <c r="G6" s="67"/>
    </row>
    <row r="7" spans="1:7" s="1" customFormat="1" ht="19.5" customHeight="1">
      <c r="A7" s="13" t="s">
        <v>82</v>
      </c>
      <c r="B7" s="14" t="s">
        <v>127</v>
      </c>
      <c r="C7" s="10">
        <v>39</v>
      </c>
      <c r="D7" s="10">
        <v>2</v>
      </c>
      <c r="E7" s="10">
        <f aca="true" t="shared" si="0" ref="E7:E16">C7+D7*2</f>
        <v>43</v>
      </c>
      <c r="F7" s="15">
        <v>60</v>
      </c>
      <c r="G7" s="15">
        <f aca="true" t="shared" si="1" ref="G7:G58">E7*F7</f>
        <v>2580</v>
      </c>
    </row>
    <row r="8" spans="1:7" s="1" customFormat="1" ht="19.5" customHeight="1">
      <c r="A8" s="13"/>
      <c r="B8" s="14" t="s">
        <v>128</v>
      </c>
      <c r="C8" s="10">
        <v>162</v>
      </c>
      <c r="D8" s="10">
        <v>3</v>
      </c>
      <c r="E8" s="10">
        <f t="shared" si="0"/>
        <v>168</v>
      </c>
      <c r="F8" s="15">
        <v>60</v>
      </c>
      <c r="G8" s="15">
        <f t="shared" si="1"/>
        <v>10080</v>
      </c>
    </row>
    <row r="9" spans="1:7" s="1" customFormat="1" ht="19.5" customHeight="1">
      <c r="A9" s="13"/>
      <c r="B9" s="14" t="s">
        <v>129</v>
      </c>
      <c r="C9" s="10">
        <v>22</v>
      </c>
      <c r="D9" s="10"/>
      <c r="E9" s="10">
        <f t="shared" si="0"/>
        <v>22</v>
      </c>
      <c r="F9" s="15">
        <v>60</v>
      </c>
      <c r="G9" s="15">
        <f t="shared" si="1"/>
        <v>1320</v>
      </c>
    </row>
    <row r="10" spans="1:7" s="1" customFormat="1" ht="19.5" customHeight="1">
      <c r="A10" s="13"/>
      <c r="B10" s="14" t="s">
        <v>130</v>
      </c>
      <c r="C10" s="10">
        <v>33</v>
      </c>
      <c r="D10" s="10">
        <v>10</v>
      </c>
      <c r="E10" s="10">
        <f t="shared" si="0"/>
        <v>53</v>
      </c>
      <c r="F10" s="15">
        <v>60</v>
      </c>
      <c r="G10" s="15">
        <f t="shared" si="1"/>
        <v>3180</v>
      </c>
    </row>
    <row r="11" spans="1:7" s="1" customFormat="1" ht="19.5" customHeight="1">
      <c r="A11" s="13"/>
      <c r="B11" s="68" t="s">
        <v>131</v>
      </c>
      <c r="C11" s="10">
        <v>20</v>
      </c>
      <c r="D11" s="10">
        <v>22</v>
      </c>
      <c r="E11" s="10">
        <f t="shared" si="0"/>
        <v>64</v>
      </c>
      <c r="F11" s="15">
        <v>60</v>
      </c>
      <c r="G11" s="15">
        <f t="shared" si="1"/>
        <v>3840</v>
      </c>
    </row>
    <row r="12" spans="1:7" s="1" customFormat="1" ht="19.5" customHeight="1">
      <c r="A12" s="13"/>
      <c r="B12" s="69" t="s">
        <v>132</v>
      </c>
      <c r="C12" s="10">
        <v>27</v>
      </c>
      <c r="D12" s="10">
        <v>6</v>
      </c>
      <c r="E12" s="10">
        <f t="shared" si="0"/>
        <v>39</v>
      </c>
      <c r="F12" s="15">
        <v>60</v>
      </c>
      <c r="G12" s="15">
        <f t="shared" si="1"/>
        <v>2340</v>
      </c>
    </row>
    <row r="13" spans="1:7" s="1" customFormat="1" ht="19.5" customHeight="1">
      <c r="A13" s="13"/>
      <c r="B13" s="14" t="s">
        <v>133</v>
      </c>
      <c r="C13" s="10">
        <v>1</v>
      </c>
      <c r="D13" s="10"/>
      <c r="E13" s="10">
        <f t="shared" si="0"/>
        <v>1</v>
      </c>
      <c r="F13" s="15">
        <v>60</v>
      </c>
      <c r="G13" s="15">
        <f t="shared" si="1"/>
        <v>60</v>
      </c>
    </row>
    <row r="14" spans="1:7" s="1" customFormat="1" ht="19.5" customHeight="1">
      <c r="A14" s="13"/>
      <c r="B14" s="70" t="s">
        <v>134</v>
      </c>
      <c r="C14" s="10">
        <v>74</v>
      </c>
      <c r="D14" s="10"/>
      <c r="E14" s="10">
        <f t="shared" si="0"/>
        <v>74</v>
      </c>
      <c r="F14" s="15">
        <v>60</v>
      </c>
      <c r="G14" s="15">
        <f t="shared" si="1"/>
        <v>4440</v>
      </c>
    </row>
    <row r="15" spans="1:7" s="1" customFormat="1" ht="19.5" customHeight="1">
      <c r="A15" s="13"/>
      <c r="B15" s="70" t="s">
        <v>135</v>
      </c>
      <c r="C15" s="10">
        <v>18</v>
      </c>
      <c r="D15" s="10">
        <v>2</v>
      </c>
      <c r="E15" s="10">
        <f t="shared" si="0"/>
        <v>22</v>
      </c>
      <c r="F15" s="15">
        <v>60</v>
      </c>
      <c r="G15" s="15">
        <f t="shared" si="1"/>
        <v>1320</v>
      </c>
    </row>
    <row r="16" spans="1:7" s="1" customFormat="1" ht="19.5" customHeight="1">
      <c r="A16" s="13"/>
      <c r="B16" s="71" t="s">
        <v>136</v>
      </c>
      <c r="C16" s="10">
        <v>6</v>
      </c>
      <c r="D16" s="10"/>
      <c r="E16" s="10">
        <f t="shared" si="0"/>
        <v>6</v>
      </c>
      <c r="F16" s="15">
        <v>60</v>
      </c>
      <c r="G16" s="15">
        <f t="shared" si="1"/>
        <v>360</v>
      </c>
    </row>
    <row r="17" spans="1:7" s="2" customFormat="1" ht="19.5" customHeight="1">
      <c r="A17" s="16"/>
      <c r="B17" s="33" t="s">
        <v>11</v>
      </c>
      <c r="C17" s="18">
        <f>SUM(C7:C16)</f>
        <v>402</v>
      </c>
      <c r="D17" s="18">
        <f>SUM(D7:D16)</f>
        <v>45</v>
      </c>
      <c r="E17" s="18">
        <f>SUM(E7:E16)</f>
        <v>492</v>
      </c>
      <c r="F17" s="19">
        <v>60</v>
      </c>
      <c r="G17" s="19">
        <f t="shared" si="1"/>
        <v>29520</v>
      </c>
    </row>
    <row r="18" spans="1:7" s="2" customFormat="1" ht="19.5" customHeight="1">
      <c r="A18" s="20" t="s">
        <v>83</v>
      </c>
      <c r="B18" s="21" t="s">
        <v>137</v>
      </c>
      <c r="C18" s="22"/>
      <c r="D18" s="22">
        <v>25</v>
      </c>
      <c r="E18" s="22">
        <f aca="true" t="shared" si="2" ref="E18:E25">C18+D18*2</f>
        <v>50</v>
      </c>
      <c r="F18" s="23">
        <v>60</v>
      </c>
      <c r="G18" s="23">
        <f t="shared" si="1"/>
        <v>3000</v>
      </c>
    </row>
    <row r="19" spans="1:7" s="2" customFormat="1" ht="19.5" customHeight="1">
      <c r="A19" s="20"/>
      <c r="B19" s="21" t="s">
        <v>138</v>
      </c>
      <c r="C19" s="22">
        <v>24</v>
      </c>
      <c r="D19" s="22">
        <v>3</v>
      </c>
      <c r="E19" s="22">
        <f t="shared" si="2"/>
        <v>30</v>
      </c>
      <c r="F19" s="23">
        <v>60</v>
      </c>
      <c r="G19" s="23">
        <f t="shared" si="1"/>
        <v>1800</v>
      </c>
    </row>
    <row r="20" spans="1:7" s="2" customFormat="1" ht="19.5" customHeight="1">
      <c r="A20" s="20"/>
      <c r="B20" s="21" t="s">
        <v>139</v>
      </c>
      <c r="C20" s="22">
        <v>2</v>
      </c>
      <c r="D20" s="22"/>
      <c r="E20" s="22">
        <f t="shared" si="2"/>
        <v>2</v>
      </c>
      <c r="F20" s="23">
        <v>60</v>
      </c>
      <c r="G20" s="23">
        <f t="shared" si="1"/>
        <v>120</v>
      </c>
    </row>
    <row r="21" spans="1:7" s="2" customFormat="1" ht="19.5" customHeight="1">
      <c r="A21" s="20"/>
      <c r="B21" s="21" t="s">
        <v>140</v>
      </c>
      <c r="C21" s="22">
        <v>3</v>
      </c>
      <c r="D21" s="22"/>
      <c r="E21" s="22">
        <f t="shared" si="2"/>
        <v>3</v>
      </c>
      <c r="F21" s="23">
        <v>60</v>
      </c>
      <c r="G21" s="23">
        <f t="shared" si="1"/>
        <v>180</v>
      </c>
    </row>
    <row r="22" spans="1:7" s="2" customFormat="1" ht="19.5" customHeight="1">
      <c r="A22" s="20"/>
      <c r="B22" s="20" t="s">
        <v>141</v>
      </c>
      <c r="C22" s="22">
        <v>4</v>
      </c>
      <c r="D22" s="22">
        <v>35</v>
      </c>
      <c r="E22" s="22">
        <f t="shared" si="2"/>
        <v>74</v>
      </c>
      <c r="F22" s="23">
        <v>60</v>
      </c>
      <c r="G22" s="23">
        <f t="shared" si="1"/>
        <v>4440</v>
      </c>
    </row>
    <row r="23" spans="1:7" s="2" customFormat="1" ht="19.5" customHeight="1">
      <c r="A23" s="20"/>
      <c r="B23" s="72" t="s">
        <v>142</v>
      </c>
      <c r="C23" s="22">
        <v>21</v>
      </c>
      <c r="D23" s="22"/>
      <c r="E23" s="22">
        <f t="shared" si="2"/>
        <v>21</v>
      </c>
      <c r="F23" s="23">
        <v>60</v>
      </c>
      <c r="G23" s="23">
        <f t="shared" si="1"/>
        <v>1260</v>
      </c>
    </row>
    <row r="24" spans="1:7" s="2" customFormat="1" ht="19.5" customHeight="1">
      <c r="A24" s="20"/>
      <c r="B24" s="20" t="s">
        <v>143</v>
      </c>
      <c r="C24" s="22">
        <v>6</v>
      </c>
      <c r="D24" s="22">
        <v>8</v>
      </c>
      <c r="E24" s="22">
        <f t="shared" si="2"/>
        <v>22</v>
      </c>
      <c r="F24" s="23">
        <v>60</v>
      </c>
      <c r="G24" s="23">
        <f t="shared" si="1"/>
        <v>1320</v>
      </c>
    </row>
    <row r="25" spans="1:7" s="2" customFormat="1" ht="19.5" customHeight="1">
      <c r="A25" s="20"/>
      <c r="B25" s="20" t="s">
        <v>137</v>
      </c>
      <c r="C25" s="22">
        <v>2</v>
      </c>
      <c r="D25" s="22">
        <v>22</v>
      </c>
      <c r="E25" s="22">
        <f t="shared" si="2"/>
        <v>46</v>
      </c>
      <c r="F25" s="23">
        <v>60</v>
      </c>
      <c r="G25" s="23">
        <f t="shared" si="1"/>
        <v>2760</v>
      </c>
    </row>
    <row r="26" spans="1:7" s="2" customFormat="1" ht="19.5" customHeight="1">
      <c r="A26" s="24"/>
      <c r="B26" s="17" t="s">
        <v>68</v>
      </c>
      <c r="C26" s="18">
        <f>SUM(C18:C25)</f>
        <v>62</v>
      </c>
      <c r="D26" s="18">
        <f>SUM(D18:D25)</f>
        <v>93</v>
      </c>
      <c r="E26" s="18">
        <f>SUM(E18:E25)</f>
        <v>248</v>
      </c>
      <c r="F26" s="19">
        <v>60</v>
      </c>
      <c r="G26" s="19">
        <f t="shared" si="1"/>
        <v>14880</v>
      </c>
    </row>
    <row r="27" spans="1:7" s="1" customFormat="1" ht="18" customHeight="1">
      <c r="A27" s="73" t="s">
        <v>84</v>
      </c>
      <c r="B27" s="25" t="s">
        <v>144</v>
      </c>
      <c r="C27" s="10">
        <v>89</v>
      </c>
      <c r="D27" s="10">
        <v>35</v>
      </c>
      <c r="E27" s="10">
        <f aca="true" t="shared" si="3" ref="E27:E57">C27+D27*2</f>
        <v>159</v>
      </c>
      <c r="F27" s="15">
        <v>60</v>
      </c>
      <c r="G27" s="15">
        <f t="shared" si="1"/>
        <v>9540</v>
      </c>
    </row>
    <row r="28" spans="1:7" s="1" customFormat="1" ht="18" customHeight="1">
      <c r="A28" s="74"/>
      <c r="B28" s="26" t="s">
        <v>145</v>
      </c>
      <c r="C28" s="10">
        <v>3</v>
      </c>
      <c r="D28" s="10">
        <v>3</v>
      </c>
      <c r="E28" s="10">
        <f t="shared" si="3"/>
        <v>9</v>
      </c>
      <c r="F28" s="15">
        <v>60</v>
      </c>
      <c r="G28" s="15">
        <f t="shared" si="1"/>
        <v>540</v>
      </c>
    </row>
    <row r="29" spans="1:7" s="1" customFormat="1" ht="18" customHeight="1">
      <c r="A29" s="74"/>
      <c r="B29" s="26" t="s">
        <v>146</v>
      </c>
      <c r="C29" s="10">
        <v>2</v>
      </c>
      <c r="D29" s="10">
        <v>7</v>
      </c>
      <c r="E29" s="10">
        <f t="shared" si="3"/>
        <v>16</v>
      </c>
      <c r="F29" s="15">
        <v>60</v>
      </c>
      <c r="G29" s="15">
        <f t="shared" si="1"/>
        <v>960</v>
      </c>
    </row>
    <row r="30" spans="1:7" s="1" customFormat="1" ht="18" customHeight="1">
      <c r="A30" s="74"/>
      <c r="B30" s="26" t="s">
        <v>147</v>
      </c>
      <c r="C30" s="10">
        <v>9</v>
      </c>
      <c r="D30" s="10">
        <v>1</v>
      </c>
      <c r="E30" s="10">
        <f t="shared" si="3"/>
        <v>11</v>
      </c>
      <c r="F30" s="15">
        <v>60</v>
      </c>
      <c r="G30" s="15">
        <f t="shared" si="1"/>
        <v>660</v>
      </c>
    </row>
    <row r="31" spans="1:7" s="1" customFormat="1" ht="18" customHeight="1">
      <c r="A31" s="74"/>
      <c r="B31" s="26" t="s">
        <v>148</v>
      </c>
      <c r="C31" s="10"/>
      <c r="D31" s="10">
        <v>2</v>
      </c>
      <c r="E31" s="10">
        <f t="shared" si="3"/>
        <v>4</v>
      </c>
      <c r="F31" s="15">
        <v>60</v>
      </c>
      <c r="G31" s="15">
        <f t="shared" si="1"/>
        <v>240</v>
      </c>
    </row>
    <row r="32" spans="1:7" s="1" customFormat="1" ht="18" customHeight="1">
      <c r="A32" s="74"/>
      <c r="B32" s="26" t="s">
        <v>149</v>
      </c>
      <c r="C32" s="10">
        <v>1</v>
      </c>
      <c r="D32" s="10">
        <v>4</v>
      </c>
      <c r="E32" s="10">
        <f t="shared" si="3"/>
        <v>9</v>
      </c>
      <c r="F32" s="15">
        <v>60</v>
      </c>
      <c r="G32" s="15">
        <f t="shared" si="1"/>
        <v>540</v>
      </c>
    </row>
    <row r="33" spans="1:7" s="1" customFormat="1" ht="18" customHeight="1">
      <c r="A33" s="74"/>
      <c r="B33" s="26" t="s">
        <v>150</v>
      </c>
      <c r="C33" s="10">
        <v>63</v>
      </c>
      <c r="D33" s="10">
        <v>70</v>
      </c>
      <c r="E33" s="10">
        <f t="shared" si="3"/>
        <v>203</v>
      </c>
      <c r="F33" s="15">
        <v>60</v>
      </c>
      <c r="G33" s="15">
        <f t="shared" si="1"/>
        <v>12180</v>
      </c>
    </row>
    <row r="34" spans="1:7" s="1" customFormat="1" ht="18" customHeight="1">
      <c r="A34" s="74"/>
      <c r="B34" s="26" t="s">
        <v>151</v>
      </c>
      <c r="C34" s="10">
        <v>1</v>
      </c>
      <c r="D34" s="10"/>
      <c r="E34" s="10">
        <f t="shared" si="3"/>
        <v>1</v>
      </c>
      <c r="F34" s="15">
        <v>60</v>
      </c>
      <c r="G34" s="15">
        <f t="shared" si="1"/>
        <v>60</v>
      </c>
    </row>
    <row r="35" spans="1:7" s="1" customFormat="1" ht="18" customHeight="1">
      <c r="A35" s="74"/>
      <c r="B35" s="26" t="s">
        <v>152</v>
      </c>
      <c r="C35" s="10">
        <v>4</v>
      </c>
      <c r="D35" s="10"/>
      <c r="E35" s="10">
        <f t="shared" si="3"/>
        <v>4</v>
      </c>
      <c r="F35" s="15">
        <v>60</v>
      </c>
      <c r="G35" s="15">
        <f t="shared" si="1"/>
        <v>240</v>
      </c>
    </row>
    <row r="36" spans="1:7" s="1" customFormat="1" ht="18" customHeight="1">
      <c r="A36" s="74"/>
      <c r="B36" s="26" t="s">
        <v>153</v>
      </c>
      <c r="C36" s="10">
        <v>18</v>
      </c>
      <c r="D36" s="10">
        <v>5</v>
      </c>
      <c r="E36" s="10">
        <f t="shared" si="3"/>
        <v>28</v>
      </c>
      <c r="F36" s="15">
        <v>60</v>
      </c>
      <c r="G36" s="15">
        <f t="shared" si="1"/>
        <v>1680</v>
      </c>
    </row>
    <row r="37" spans="1:7" s="1" customFormat="1" ht="18" customHeight="1">
      <c r="A37" s="74"/>
      <c r="B37" s="26" t="s">
        <v>154</v>
      </c>
      <c r="C37" s="10">
        <v>126</v>
      </c>
      <c r="D37" s="10">
        <v>68</v>
      </c>
      <c r="E37" s="10">
        <f t="shared" si="3"/>
        <v>262</v>
      </c>
      <c r="F37" s="15">
        <v>60</v>
      </c>
      <c r="G37" s="15">
        <f t="shared" si="1"/>
        <v>15720</v>
      </c>
    </row>
    <row r="38" spans="1:7" s="1" customFormat="1" ht="18" customHeight="1">
      <c r="A38" s="74"/>
      <c r="B38" s="26" t="s">
        <v>155</v>
      </c>
      <c r="C38" s="10">
        <v>230</v>
      </c>
      <c r="D38" s="10">
        <v>234</v>
      </c>
      <c r="E38" s="10">
        <f t="shared" si="3"/>
        <v>698</v>
      </c>
      <c r="F38" s="15">
        <v>60</v>
      </c>
      <c r="G38" s="15">
        <f t="shared" si="1"/>
        <v>41880</v>
      </c>
    </row>
    <row r="39" spans="1:7" s="1" customFormat="1" ht="18" customHeight="1">
      <c r="A39" s="74"/>
      <c r="B39" s="26" t="s">
        <v>156</v>
      </c>
      <c r="C39" s="10"/>
      <c r="D39" s="10">
        <v>4</v>
      </c>
      <c r="E39" s="10">
        <f t="shared" si="3"/>
        <v>8</v>
      </c>
      <c r="F39" s="15">
        <v>60</v>
      </c>
      <c r="G39" s="15">
        <f t="shared" si="1"/>
        <v>480</v>
      </c>
    </row>
    <row r="40" spans="1:7" s="1" customFormat="1" ht="18" customHeight="1">
      <c r="A40" s="74"/>
      <c r="B40" s="26" t="s">
        <v>157</v>
      </c>
      <c r="C40" s="10">
        <v>16</v>
      </c>
      <c r="D40" s="10">
        <v>10</v>
      </c>
      <c r="E40" s="10">
        <f t="shared" si="3"/>
        <v>36</v>
      </c>
      <c r="F40" s="15">
        <v>60</v>
      </c>
      <c r="G40" s="15">
        <f t="shared" si="1"/>
        <v>2160</v>
      </c>
    </row>
    <row r="41" spans="1:7" s="1" customFormat="1" ht="18" customHeight="1">
      <c r="A41" s="75"/>
      <c r="B41" s="26" t="s">
        <v>158</v>
      </c>
      <c r="C41" s="10">
        <v>82</v>
      </c>
      <c r="D41" s="10">
        <v>58</v>
      </c>
      <c r="E41" s="10">
        <f t="shared" si="3"/>
        <v>198</v>
      </c>
      <c r="F41" s="15">
        <v>60</v>
      </c>
      <c r="G41" s="15">
        <f t="shared" si="1"/>
        <v>11880</v>
      </c>
    </row>
    <row r="42" spans="1:7" s="1" customFormat="1" ht="18" customHeight="1">
      <c r="A42" s="73" t="s">
        <v>84</v>
      </c>
      <c r="B42" s="26" t="s">
        <v>159</v>
      </c>
      <c r="C42" s="10"/>
      <c r="D42" s="10">
        <v>2</v>
      </c>
      <c r="E42" s="10">
        <f t="shared" si="3"/>
        <v>4</v>
      </c>
      <c r="F42" s="15">
        <v>60</v>
      </c>
      <c r="G42" s="15">
        <f t="shared" si="1"/>
        <v>240</v>
      </c>
    </row>
    <row r="43" spans="1:7" s="1" customFormat="1" ht="18" customHeight="1">
      <c r="A43" s="74"/>
      <c r="B43" s="26" t="s">
        <v>160</v>
      </c>
      <c r="C43" s="10">
        <v>5</v>
      </c>
      <c r="D43" s="10"/>
      <c r="E43" s="10">
        <f t="shared" si="3"/>
        <v>5</v>
      </c>
      <c r="F43" s="15">
        <v>60</v>
      </c>
      <c r="G43" s="15">
        <f t="shared" si="1"/>
        <v>300</v>
      </c>
    </row>
    <row r="44" spans="1:7" s="1" customFormat="1" ht="18" customHeight="1">
      <c r="A44" s="74"/>
      <c r="B44" s="26" t="s">
        <v>161</v>
      </c>
      <c r="C44" s="10">
        <v>2</v>
      </c>
      <c r="D44" s="10">
        <v>48</v>
      </c>
      <c r="E44" s="10">
        <f t="shared" si="3"/>
        <v>98</v>
      </c>
      <c r="F44" s="15">
        <v>60</v>
      </c>
      <c r="G44" s="15">
        <f t="shared" si="1"/>
        <v>5880</v>
      </c>
    </row>
    <row r="45" spans="1:7" s="1" customFormat="1" ht="18" customHeight="1">
      <c r="A45" s="74"/>
      <c r="B45" s="26" t="s">
        <v>162</v>
      </c>
      <c r="C45" s="10">
        <v>19</v>
      </c>
      <c r="D45" s="10">
        <v>3</v>
      </c>
      <c r="E45" s="10">
        <f t="shared" si="3"/>
        <v>25</v>
      </c>
      <c r="F45" s="15">
        <v>60</v>
      </c>
      <c r="G45" s="15">
        <f t="shared" si="1"/>
        <v>1500</v>
      </c>
    </row>
    <row r="46" spans="1:7" s="1" customFormat="1" ht="18" customHeight="1">
      <c r="A46" s="74"/>
      <c r="B46" s="26" t="s">
        <v>163</v>
      </c>
      <c r="C46" s="10"/>
      <c r="D46" s="10">
        <v>6</v>
      </c>
      <c r="E46" s="10">
        <f t="shared" si="3"/>
        <v>12</v>
      </c>
      <c r="F46" s="15">
        <v>60</v>
      </c>
      <c r="G46" s="15">
        <f t="shared" si="1"/>
        <v>720</v>
      </c>
    </row>
    <row r="47" spans="1:7" s="1" customFormat="1" ht="18" customHeight="1">
      <c r="A47" s="74"/>
      <c r="B47" s="26" t="s">
        <v>164</v>
      </c>
      <c r="C47" s="10">
        <v>106</v>
      </c>
      <c r="D47" s="10">
        <v>17</v>
      </c>
      <c r="E47" s="10">
        <f t="shared" si="3"/>
        <v>140</v>
      </c>
      <c r="F47" s="15">
        <v>60</v>
      </c>
      <c r="G47" s="15">
        <f t="shared" si="1"/>
        <v>8400</v>
      </c>
    </row>
    <row r="48" spans="1:7" s="1" customFormat="1" ht="18" customHeight="1">
      <c r="A48" s="74"/>
      <c r="B48" s="26" t="s">
        <v>165</v>
      </c>
      <c r="C48" s="10">
        <v>27</v>
      </c>
      <c r="D48" s="10">
        <v>6</v>
      </c>
      <c r="E48" s="10">
        <f t="shared" si="3"/>
        <v>39</v>
      </c>
      <c r="F48" s="15">
        <v>60</v>
      </c>
      <c r="G48" s="15">
        <f t="shared" si="1"/>
        <v>2340</v>
      </c>
    </row>
    <row r="49" spans="1:7" s="1" customFormat="1" ht="18" customHeight="1">
      <c r="A49" s="74"/>
      <c r="B49" s="26" t="s">
        <v>166</v>
      </c>
      <c r="C49" s="10">
        <v>3</v>
      </c>
      <c r="D49" s="10">
        <v>6</v>
      </c>
      <c r="E49" s="10">
        <f t="shared" si="3"/>
        <v>15</v>
      </c>
      <c r="F49" s="15">
        <v>60</v>
      </c>
      <c r="G49" s="15">
        <f t="shared" si="1"/>
        <v>900</v>
      </c>
    </row>
    <row r="50" spans="1:7" s="1" customFormat="1" ht="18" customHeight="1">
      <c r="A50" s="74"/>
      <c r="B50" s="26" t="s">
        <v>167</v>
      </c>
      <c r="C50" s="10">
        <v>4</v>
      </c>
      <c r="D50" s="10">
        <v>7</v>
      </c>
      <c r="E50" s="10">
        <f t="shared" si="3"/>
        <v>18</v>
      </c>
      <c r="F50" s="15">
        <v>60</v>
      </c>
      <c r="G50" s="15">
        <f t="shared" si="1"/>
        <v>1080</v>
      </c>
    </row>
    <row r="51" spans="1:7" s="1" customFormat="1" ht="18" customHeight="1">
      <c r="A51" s="74"/>
      <c r="B51" s="26" t="s">
        <v>168</v>
      </c>
      <c r="C51" s="10"/>
      <c r="D51" s="10">
        <v>3</v>
      </c>
      <c r="E51" s="10">
        <f t="shared" si="3"/>
        <v>6</v>
      </c>
      <c r="F51" s="15">
        <v>60</v>
      </c>
      <c r="G51" s="15">
        <f t="shared" si="1"/>
        <v>360</v>
      </c>
    </row>
    <row r="52" spans="1:7" s="1" customFormat="1" ht="18" customHeight="1">
      <c r="A52" s="74"/>
      <c r="B52" s="26" t="s">
        <v>169</v>
      </c>
      <c r="C52" s="10">
        <v>4</v>
      </c>
      <c r="D52" s="10">
        <v>4</v>
      </c>
      <c r="E52" s="10">
        <f t="shared" si="3"/>
        <v>12</v>
      </c>
      <c r="F52" s="15">
        <v>60</v>
      </c>
      <c r="G52" s="15">
        <f t="shared" si="1"/>
        <v>720</v>
      </c>
    </row>
    <row r="53" spans="1:7" s="1" customFormat="1" ht="18" customHeight="1">
      <c r="A53" s="74"/>
      <c r="B53" s="26" t="s">
        <v>170</v>
      </c>
      <c r="C53" s="10">
        <v>70</v>
      </c>
      <c r="D53" s="10">
        <v>12</v>
      </c>
      <c r="E53" s="10">
        <f t="shared" si="3"/>
        <v>94</v>
      </c>
      <c r="F53" s="15">
        <v>60</v>
      </c>
      <c r="G53" s="15">
        <f t="shared" si="1"/>
        <v>5640</v>
      </c>
    </row>
    <row r="54" spans="1:7" s="1" customFormat="1" ht="18" customHeight="1">
      <c r="A54" s="74"/>
      <c r="B54" s="26" t="s">
        <v>171</v>
      </c>
      <c r="C54" s="10">
        <v>4</v>
      </c>
      <c r="D54" s="10">
        <v>6</v>
      </c>
      <c r="E54" s="10">
        <f t="shared" si="3"/>
        <v>16</v>
      </c>
      <c r="F54" s="15">
        <v>60</v>
      </c>
      <c r="G54" s="15">
        <f t="shared" si="1"/>
        <v>960</v>
      </c>
    </row>
    <row r="55" spans="1:7" s="1" customFormat="1" ht="18" customHeight="1">
      <c r="A55" s="74"/>
      <c r="B55" s="26" t="s">
        <v>172</v>
      </c>
      <c r="C55" s="10"/>
      <c r="D55" s="10">
        <v>1</v>
      </c>
      <c r="E55" s="10">
        <f t="shared" si="3"/>
        <v>2</v>
      </c>
      <c r="F55" s="15">
        <v>60</v>
      </c>
      <c r="G55" s="15">
        <f t="shared" si="1"/>
        <v>120</v>
      </c>
    </row>
    <row r="56" spans="1:7" s="1" customFormat="1" ht="18" customHeight="1">
      <c r="A56" s="74"/>
      <c r="B56" s="26" t="s">
        <v>173</v>
      </c>
      <c r="C56" s="10">
        <v>3</v>
      </c>
      <c r="D56" s="10"/>
      <c r="E56" s="10">
        <f t="shared" si="3"/>
        <v>3</v>
      </c>
      <c r="F56" s="15">
        <v>60</v>
      </c>
      <c r="G56" s="15">
        <f t="shared" si="1"/>
        <v>180</v>
      </c>
    </row>
    <row r="57" spans="1:7" s="2" customFormat="1" ht="18" customHeight="1">
      <c r="A57" s="75"/>
      <c r="B57" s="31" t="s">
        <v>11</v>
      </c>
      <c r="C57" s="18">
        <f>SUM(C27:C56)</f>
        <v>891</v>
      </c>
      <c r="D57" s="18">
        <f>SUM(D27:D56)</f>
        <v>622</v>
      </c>
      <c r="E57" s="18">
        <f t="shared" si="3"/>
        <v>2135</v>
      </c>
      <c r="F57" s="19">
        <v>60</v>
      </c>
      <c r="G57" s="19">
        <f t="shared" si="1"/>
        <v>128100</v>
      </c>
    </row>
    <row r="58" spans="1:7" s="2" customFormat="1" ht="33" customHeight="1">
      <c r="A58" s="31" t="s">
        <v>11</v>
      </c>
      <c r="B58" s="18"/>
      <c r="C58" s="18">
        <f>C17+C26+C57</f>
        <v>1355</v>
      </c>
      <c r="D58" s="18">
        <f>D17+D26+D57</f>
        <v>760</v>
      </c>
      <c r="E58" s="18">
        <f>E17+E26+E57</f>
        <v>2875</v>
      </c>
      <c r="F58" s="19">
        <v>60</v>
      </c>
      <c r="G58" s="19">
        <f t="shared" si="1"/>
        <v>172500</v>
      </c>
    </row>
  </sheetData>
  <sheetProtection/>
  <mergeCells count="14">
    <mergeCell ref="A1:B1"/>
    <mergeCell ref="A2:G2"/>
    <mergeCell ref="A3:G3"/>
    <mergeCell ref="C5:D5"/>
    <mergeCell ref="A58:B58"/>
    <mergeCell ref="A5:A6"/>
    <mergeCell ref="A7:A17"/>
    <mergeCell ref="A18:A26"/>
    <mergeCell ref="A27:A41"/>
    <mergeCell ref="A42:A57"/>
    <mergeCell ref="B5:B6"/>
    <mergeCell ref="E5:E6"/>
    <mergeCell ref="F5:F6"/>
    <mergeCell ref="G5:G6"/>
  </mergeCells>
  <printOptions/>
  <pageMargins left="0.7513888888888889" right="0.19652777777777777" top="0.3541666666666667" bottom="0.4326388888888889" header="0.19652777777777777" footer="0.15694444444444444"/>
  <pageSetup fitToHeight="0" fitToWidth="1" horizontalDpi="600" verticalDpi="600" orientation="portrait" paperSize="9"/>
  <headerFooter>
    <oddFooter>&amp;C第 &amp;P 页，共 &amp;N 页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SheetLayoutView="100" workbookViewId="0" topLeftCell="A1">
      <selection activeCell="N6" sqref="N6:N11"/>
    </sheetView>
  </sheetViews>
  <sheetFormatPr defaultColWidth="10.28125" defaultRowHeight="12.75"/>
  <cols>
    <col min="1" max="1" width="4.8515625" style="36" customWidth="1"/>
    <col min="2" max="2" width="20.57421875" style="35" customWidth="1"/>
    <col min="3" max="3" width="7.140625" style="36" customWidth="1"/>
    <col min="4" max="4" width="13.00390625" style="35" customWidth="1"/>
    <col min="5" max="5" width="8.00390625" style="35" customWidth="1"/>
    <col min="6" max="6" width="20.00390625" style="35" customWidth="1"/>
    <col min="7" max="7" width="5.57421875" style="35" customWidth="1"/>
    <col min="8" max="8" width="7.00390625" style="35" customWidth="1"/>
    <col min="9" max="9" width="11.421875" style="35" customWidth="1"/>
    <col min="10" max="11" width="6.57421875" style="36" customWidth="1"/>
    <col min="12" max="12" width="7.7109375" style="38" customWidth="1"/>
    <col min="13" max="13" width="10.28125" style="38" customWidth="1"/>
    <col min="14" max="14" width="16.140625" style="39" customWidth="1"/>
    <col min="15" max="16384" width="10.28125" style="35" customWidth="1"/>
  </cols>
  <sheetData>
    <row r="1" spans="1:2" ht="18.75" customHeight="1">
      <c r="A1" s="40" t="s">
        <v>174</v>
      </c>
      <c r="B1" s="40"/>
    </row>
    <row r="2" spans="1:14" s="35" customFormat="1" ht="34.5" customHeight="1">
      <c r="A2" s="6" t="s">
        <v>116</v>
      </c>
      <c r="B2" s="6"/>
      <c r="C2" s="6"/>
      <c r="D2" s="6"/>
      <c r="E2" s="6"/>
      <c r="F2" s="6"/>
      <c r="G2" s="6"/>
      <c r="H2" s="6"/>
      <c r="I2" s="6"/>
      <c r="J2" s="6"/>
      <c r="K2" s="6"/>
      <c r="L2" s="57"/>
      <c r="M2" s="57"/>
      <c r="N2" s="6"/>
    </row>
    <row r="3" spans="1:14" s="35" customFormat="1" ht="21" customHeight="1">
      <c r="A3" s="40" t="s">
        <v>175</v>
      </c>
      <c r="B3" s="40"/>
      <c r="C3" s="40"/>
      <c r="D3" s="40"/>
      <c r="F3" s="35" t="s">
        <v>55</v>
      </c>
      <c r="L3" s="36" t="s">
        <v>176</v>
      </c>
      <c r="M3" s="36"/>
      <c r="N3" s="36"/>
    </row>
    <row r="4" spans="1:14" s="35" customFormat="1" ht="22.5" customHeight="1">
      <c r="A4" s="41" t="s">
        <v>4</v>
      </c>
      <c r="B4" s="41" t="s">
        <v>177</v>
      </c>
      <c r="C4" s="42"/>
      <c r="D4" s="42"/>
      <c r="E4" s="42"/>
      <c r="F4" s="42"/>
      <c r="G4" s="42"/>
      <c r="H4" s="42"/>
      <c r="I4" s="42"/>
      <c r="J4" s="53" t="s">
        <v>178</v>
      </c>
      <c r="K4" s="58" t="s">
        <v>179</v>
      </c>
      <c r="L4" s="59" t="s">
        <v>180</v>
      </c>
      <c r="M4" s="59" t="s">
        <v>181</v>
      </c>
      <c r="N4" s="58" t="s">
        <v>12</v>
      </c>
    </row>
    <row r="5" spans="1:14" s="36" customFormat="1" ht="27.75" customHeight="1">
      <c r="A5" s="42"/>
      <c r="B5" s="43" t="s">
        <v>182</v>
      </c>
      <c r="C5" s="43" t="s">
        <v>183</v>
      </c>
      <c r="D5" s="43" t="s">
        <v>184</v>
      </c>
      <c r="E5" s="43" t="s">
        <v>185</v>
      </c>
      <c r="F5" s="43" t="s">
        <v>186</v>
      </c>
      <c r="G5" s="43" t="s">
        <v>187</v>
      </c>
      <c r="H5" s="44" t="s">
        <v>188</v>
      </c>
      <c r="I5" s="43" t="s">
        <v>189</v>
      </c>
      <c r="J5" s="58"/>
      <c r="K5" s="58"/>
      <c r="L5" s="60"/>
      <c r="M5" s="60"/>
      <c r="N5" s="58"/>
    </row>
    <row r="6" spans="1:14" s="35" customFormat="1" ht="21" customHeight="1">
      <c r="A6" s="42">
        <v>1</v>
      </c>
      <c r="B6" s="45" t="s">
        <v>190</v>
      </c>
      <c r="C6" s="46">
        <v>10</v>
      </c>
      <c r="D6" s="45" t="s">
        <v>191</v>
      </c>
      <c r="E6" s="47" t="s">
        <v>192</v>
      </c>
      <c r="F6" s="48" t="s">
        <v>193</v>
      </c>
      <c r="G6" s="49" t="s">
        <v>194</v>
      </c>
      <c r="H6" s="45">
        <v>1188</v>
      </c>
      <c r="I6" s="49">
        <v>43896</v>
      </c>
      <c r="J6" s="46">
        <v>6</v>
      </c>
      <c r="K6" s="42">
        <f aca="true" t="shared" si="0" ref="K6:K19">C6-J6</f>
        <v>4</v>
      </c>
      <c r="L6" s="61">
        <v>60</v>
      </c>
      <c r="M6" s="61">
        <f>K6*L6</f>
        <v>240</v>
      </c>
      <c r="N6" s="62" t="s">
        <v>195</v>
      </c>
    </row>
    <row r="7" spans="1:14" s="35" customFormat="1" ht="21" customHeight="1">
      <c r="A7" s="42">
        <f aca="true" t="shared" si="1" ref="A7:A19">A6+1</f>
        <v>2</v>
      </c>
      <c r="B7" s="45" t="s">
        <v>196</v>
      </c>
      <c r="C7" s="46">
        <v>3</v>
      </c>
      <c r="D7" s="45" t="s">
        <v>191</v>
      </c>
      <c r="E7" s="47" t="s">
        <v>192</v>
      </c>
      <c r="F7" s="48" t="s">
        <v>197</v>
      </c>
      <c r="G7" s="49" t="s">
        <v>194</v>
      </c>
      <c r="H7" s="45">
        <v>1188</v>
      </c>
      <c r="I7" s="49">
        <v>43896</v>
      </c>
      <c r="J7" s="46">
        <v>2</v>
      </c>
      <c r="K7" s="42">
        <f t="shared" si="0"/>
        <v>1</v>
      </c>
      <c r="L7" s="61">
        <v>60</v>
      </c>
      <c r="M7" s="61">
        <f>K7*L7</f>
        <v>60</v>
      </c>
      <c r="N7" s="63"/>
    </row>
    <row r="8" spans="1:14" s="35" customFormat="1" ht="21" customHeight="1">
      <c r="A8" s="42">
        <f t="shared" si="1"/>
        <v>3</v>
      </c>
      <c r="B8" s="45" t="s">
        <v>198</v>
      </c>
      <c r="C8" s="50">
        <v>12</v>
      </c>
      <c r="D8" s="45" t="s">
        <v>191</v>
      </c>
      <c r="E8" s="47" t="s">
        <v>192</v>
      </c>
      <c r="F8" s="48" t="s">
        <v>199</v>
      </c>
      <c r="G8" s="49" t="s">
        <v>194</v>
      </c>
      <c r="H8" s="45">
        <v>1216</v>
      </c>
      <c r="I8" s="49">
        <v>43944</v>
      </c>
      <c r="J8" s="50">
        <v>10</v>
      </c>
      <c r="K8" s="42">
        <f t="shared" si="0"/>
        <v>2</v>
      </c>
      <c r="L8" s="61">
        <v>60</v>
      </c>
      <c r="M8" s="61">
        <f>K8*L8</f>
        <v>120</v>
      </c>
      <c r="N8" s="63"/>
    </row>
    <row r="9" spans="1:14" s="35" customFormat="1" ht="21" customHeight="1">
      <c r="A9" s="42">
        <f t="shared" si="1"/>
        <v>4</v>
      </c>
      <c r="B9" s="45" t="s">
        <v>200</v>
      </c>
      <c r="C9" s="50">
        <v>1</v>
      </c>
      <c r="D9" s="45" t="s">
        <v>191</v>
      </c>
      <c r="E9" s="47" t="s">
        <v>192</v>
      </c>
      <c r="F9" s="48" t="s">
        <v>201</v>
      </c>
      <c r="G9" s="49" t="s">
        <v>194</v>
      </c>
      <c r="H9" s="45">
        <v>1226</v>
      </c>
      <c r="I9" s="49">
        <v>43963</v>
      </c>
      <c r="J9" s="50">
        <v>4</v>
      </c>
      <c r="K9" s="42">
        <f t="shared" si="0"/>
        <v>-3</v>
      </c>
      <c r="L9" s="61">
        <v>60</v>
      </c>
      <c r="M9" s="61">
        <f aca="true" t="shared" si="2" ref="M9:M19">K9*L9</f>
        <v>-180</v>
      </c>
      <c r="N9" s="63"/>
    </row>
    <row r="10" spans="1:14" s="35" customFormat="1" ht="21" customHeight="1">
      <c r="A10" s="42">
        <f t="shared" si="1"/>
        <v>5</v>
      </c>
      <c r="B10" s="45" t="s">
        <v>202</v>
      </c>
      <c r="C10" s="50">
        <v>3</v>
      </c>
      <c r="D10" s="45" t="s">
        <v>191</v>
      </c>
      <c r="E10" s="47" t="s">
        <v>192</v>
      </c>
      <c r="F10" s="48" t="s">
        <v>203</v>
      </c>
      <c r="G10" s="49" t="s">
        <v>194</v>
      </c>
      <c r="H10" s="45">
        <v>1270</v>
      </c>
      <c r="I10" s="49">
        <v>44029</v>
      </c>
      <c r="J10" s="50">
        <v>1</v>
      </c>
      <c r="K10" s="42">
        <f t="shared" si="0"/>
        <v>2</v>
      </c>
      <c r="L10" s="61">
        <v>60</v>
      </c>
      <c r="M10" s="61">
        <f t="shared" si="2"/>
        <v>120</v>
      </c>
      <c r="N10" s="63"/>
    </row>
    <row r="11" spans="1:14" s="35" customFormat="1" ht="21" customHeight="1">
      <c r="A11" s="42">
        <f t="shared" si="1"/>
        <v>6</v>
      </c>
      <c r="B11" s="45" t="s">
        <v>204</v>
      </c>
      <c r="C11" s="50">
        <v>1</v>
      </c>
      <c r="D11" s="45" t="s">
        <v>191</v>
      </c>
      <c r="E11" s="47" t="s">
        <v>192</v>
      </c>
      <c r="F11" s="48" t="s">
        <v>205</v>
      </c>
      <c r="G11" s="49" t="s">
        <v>194</v>
      </c>
      <c r="H11" s="45">
        <v>1360</v>
      </c>
      <c r="I11" s="49">
        <v>44185</v>
      </c>
      <c r="J11" s="50">
        <v>2</v>
      </c>
      <c r="K11" s="42">
        <f t="shared" si="0"/>
        <v>-1</v>
      </c>
      <c r="L11" s="61">
        <v>60</v>
      </c>
      <c r="M11" s="61">
        <f t="shared" si="2"/>
        <v>-60</v>
      </c>
      <c r="N11" s="64"/>
    </row>
    <row r="12" spans="1:14" s="35" customFormat="1" ht="21" customHeight="1">
      <c r="A12" s="42">
        <f t="shared" si="1"/>
        <v>7</v>
      </c>
      <c r="B12" s="41" t="s">
        <v>206</v>
      </c>
      <c r="C12" s="51">
        <v>4</v>
      </c>
      <c r="D12" s="41" t="s">
        <v>191</v>
      </c>
      <c r="E12" s="52" t="s">
        <v>192</v>
      </c>
      <c r="F12" s="53" t="s">
        <v>193</v>
      </c>
      <c r="G12" s="54" t="s">
        <v>194</v>
      </c>
      <c r="H12" s="41">
        <v>1182</v>
      </c>
      <c r="I12" s="54">
        <v>43887</v>
      </c>
      <c r="J12" s="51">
        <v>0</v>
      </c>
      <c r="K12" s="42">
        <f t="shared" si="0"/>
        <v>4</v>
      </c>
      <c r="L12" s="61">
        <v>60</v>
      </c>
      <c r="M12" s="61">
        <f t="shared" si="2"/>
        <v>240</v>
      </c>
      <c r="N12" s="62" t="s">
        <v>207</v>
      </c>
    </row>
    <row r="13" spans="1:14" s="35" customFormat="1" ht="21" customHeight="1">
      <c r="A13" s="42">
        <f t="shared" si="1"/>
        <v>8</v>
      </c>
      <c r="B13" s="41" t="s">
        <v>208</v>
      </c>
      <c r="C13" s="51">
        <v>1</v>
      </c>
      <c r="D13" s="41" t="s">
        <v>191</v>
      </c>
      <c r="E13" s="52" t="s">
        <v>192</v>
      </c>
      <c r="F13" s="53" t="s">
        <v>209</v>
      </c>
      <c r="G13" s="54" t="s">
        <v>194</v>
      </c>
      <c r="H13" s="41">
        <v>1182</v>
      </c>
      <c r="I13" s="54">
        <v>43887</v>
      </c>
      <c r="J13" s="51">
        <v>0</v>
      </c>
      <c r="K13" s="42">
        <f t="shared" si="0"/>
        <v>1</v>
      </c>
      <c r="L13" s="61">
        <v>60</v>
      </c>
      <c r="M13" s="61">
        <f t="shared" si="2"/>
        <v>60</v>
      </c>
      <c r="N13" s="63"/>
    </row>
    <row r="14" spans="1:14" s="35" customFormat="1" ht="21" customHeight="1">
      <c r="A14" s="42">
        <f t="shared" si="1"/>
        <v>9</v>
      </c>
      <c r="B14" s="41" t="s">
        <v>210</v>
      </c>
      <c r="C14" s="51">
        <v>3</v>
      </c>
      <c r="D14" s="41" t="s">
        <v>191</v>
      </c>
      <c r="E14" s="52" t="s">
        <v>192</v>
      </c>
      <c r="F14" s="53" t="s">
        <v>211</v>
      </c>
      <c r="G14" s="54" t="s">
        <v>194</v>
      </c>
      <c r="H14" s="41">
        <v>1242</v>
      </c>
      <c r="I14" s="54">
        <v>43987</v>
      </c>
      <c r="J14" s="51">
        <v>0</v>
      </c>
      <c r="K14" s="42">
        <f t="shared" si="0"/>
        <v>3</v>
      </c>
      <c r="L14" s="61">
        <v>60</v>
      </c>
      <c r="M14" s="61">
        <f t="shared" si="2"/>
        <v>180</v>
      </c>
      <c r="N14" s="64"/>
    </row>
    <row r="15" spans="1:14" s="35" customFormat="1" ht="21" customHeight="1">
      <c r="A15" s="42">
        <f t="shared" si="1"/>
        <v>10</v>
      </c>
      <c r="B15" s="198" t="s">
        <v>212</v>
      </c>
      <c r="C15" s="51">
        <v>0</v>
      </c>
      <c r="D15" s="41" t="s">
        <v>191</v>
      </c>
      <c r="E15" s="52" t="s">
        <v>192</v>
      </c>
      <c r="F15" s="53" t="s">
        <v>213</v>
      </c>
      <c r="G15" s="54" t="s">
        <v>194</v>
      </c>
      <c r="H15" s="41">
        <v>1188</v>
      </c>
      <c r="I15" s="54">
        <v>43895</v>
      </c>
      <c r="J15" s="51">
        <v>4</v>
      </c>
      <c r="K15" s="42">
        <f t="shared" si="0"/>
        <v>-4</v>
      </c>
      <c r="L15" s="61">
        <v>60</v>
      </c>
      <c r="M15" s="61">
        <f t="shared" si="2"/>
        <v>-240</v>
      </c>
      <c r="N15" s="62" t="s">
        <v>214</v>
      </c>
    </row>
    <row r="16" spans="1:14" s="35" customFormat="1" ht="21" customHeight="1">
      <c r="A16" s="42">
        <f t="shared" si="1"/>
        <v>11</v>
      </c>
      <c r="B16" s="198" t="s">
        <v>215</v>
      </c>
      <c r="C16" s="51">
        <v>0</v>
      </c>
      <c r="D16" s="41" t="s">
        <v>191</v>
      </c>
      <c r="E16" s="52" t="s">
        <v>192</v>
      </c>
      <c r="F16" s="53" t="s">
        <v>213</v>
      </c>
      <c r="G16" s="54" t="s">
        <v>194</v>
      </c>
      <c r="H16" s="41">
        <v>1210</v>
      </c>
      <c r="I16" s="54">
        <v>43930</v>
      </c>
      <c r="J16" s="51">
        <v>2</v>
      </c>
      <c r="K16" s="42">
        <f t="shared" si="0"/>
        <v>-2</v>
      </c>
      <c r="L16" s="61">
        <v>60</v>
      </c>
      <c r="M16" s="61">
        <f t="shared" si="2"/>
        <v>-120</v>
      </c>
      <c r="N16" s="64"/>
    </row>
    <row r="17" spans="1:14" s="35" customFormat="1" ht="21" customHeight="1">
      <c r="A17" s="42">
        <f t="shared" si="1"/>
        <v>12</v>
      </c>
      <c r="B17" s="41" t="s">
        <v>216</v>
      </c>
      <c r="C17" s="51">
        <v>3</v>
      </c>
      <c r="D17" s="41" t="s">
        <v>217</v>
      </c>
      <c r="E17" s="52" t="s">
        <v>192</v>
      </c>
      <c r="F17" s="53" t="s">
        <v>218</v>
      </c>
      <c r="G17" s="54" t="s">
        <v>194</v>
      </c>
      <c r="H17" s="41">
        <v>1216</v>
      </c>
      <c r="I17" s="54">
        <v>43944</v>
      </c>
      <c r="J17" s="51">
        <v>2</v>
      </c>
      <c r="K17" s="42">
        <f t="shared" si="0"/>
        <v>1</v>
      </c>
      <c r="L17" s="61">
        <v>60</v>
      </c>
      <c r="M17" s="61">
        <f t="shared" si="2"/>
        <v>60</v>
      </c>
      <c r="N17" s="62" t="s">
        <v>195</v>
      </c>
    </row>
    <row r="18" spans="1:14" s="35" customFormat="1" ht="21" customHeight="1">
      <c r="A18" s="42">
        <f t="shared" si="1"/>
        <v>13</v>
      </c>
      <c r="B18" s="41" t="s">
        <v>219</v>
      </c>
      <c r="C18" s="51">
        <v>13</v>
      </c>
      <c r="D18" s="41" t="s">
        <v>217</v>
      </c>
      <c r="E18" s="52" t="s">
        <v>192</v>
      </c>
      <c r="F18" s="53" t="s">
        <v>220</v>
      </c>
      <c r="G18" s="54" t="s">
        <v>194</v>
      </c>
      <c r="H18" s="41">
        <v>1344</v>
      </c>
      <c r="I18" s="54">
        <v>44159</v>
      </c>
      <c r="J18" s="51">
        <v>12</v>
      </c>
      <c r="K18" s="42">
        <f t="shared" si="0"/>
        <v>1</v>
      </c>
      <c r="L18" s="61">
        <v>60</v>
      </c>
      <c r="M18" s="61">
        <f t="shared" si="2"/>
        <v>60</v>
      </c>
      <c r="N18" s="63"/>
    </row>
    <row r="19" spans="1:14" s="35" customFormat="1" ht="21" customHeight="1">
      <c r="A19" s="42">
        <f t="shared" si="1"/>
        <v>14</v>
      </c>
      <c r="B19" s="41" t="s">
        <v>221</v>
      </c>
      <c r="C19" s="51">
        <v>8</v>
      </c>
      <c r="D19" s="41" t="s">
        <v>217</v>
      </c>
      <c r="E19" s="52" t="s">
        <v>192</v>
      </c>
      <c r="F19" s="53" t="s">
        <v>222</v>
      </c>
      <c r="G19" s="54" t="s">
        <v>194</v>
      </c>
      <c r="H19" s="41">
        <v>1344</v>
      </c>
      <c r="I19" s="54">
        <v>44159</v>
      </c>
      <c r="J19" s="51">
        <v>7</v>
      </c>
      <c r="K19" s="42">
        <f t="shared" si="0"/>
        <v>1</v>
      </c>
      <c r="L19" s="61">
        <v>60</v>
      </c>
      <c r="M19" s="61">
        <f t="shared" si="2"/>
        <v>60</v>
      </c>
      <c r="N19" s="64"/>
    </row>
    <row r="20" spans="1:14" s="37" customFormat="1" ht="27.75" customHeight="1">
      <c r="A20" s="55" t="s">
        <v>11</v>
      </c>
      <c r="B20" s="56"/>
      <c r="C20" s="56">
        <f>SUM(C6:C19)</f>
        <v>62</v>
      </c>
      <c r="D20" s="56"/>
      <c r="E20" s="56"/>
      <c r="F20" s="56"/>
      <c r="G20" s="56"/>
      <c r="H20" s="56"/>
      <c r="I20" s="56"/>
      <c r="J20" s="56">
        <f>SUM(J6:J19)</f>
        <v>52</v>
      </c>
      <c r="K20" s="56">
        <f>SUM(K6:K19)</f>
        <v>10</v>
      </c>
      <c r="L20" s="65"/>
      <c r="M20" s="65">
        <f>SUM(M6:M19)</f>
        <v>600</v>
      </c>
      <c r="N20" s="66"/>
    </row>
  </sheetData>
  <sheetProtection/>
  <mergeCells count="16">
    <mergeCell ref="A1:B1"/>
    <mergeCell ref="A2:N2"/>
    <mergeCell ref="A3:D3"/>
    <mergeCell ref="L3:N3"/>
    <mergeCell ref="B4:I4"/>
    <mergeCell ref="A20:B20"/>
    <mergeCell ref="A4:A5"/>
    <mergeCell ref="J4:J5"/>
    <mergeCell ref="K4:K5"/>
    <mergeCell ref="L4:L5"/>
    <mergeCell ref="M4:M5"/>
    <mergeCell ref="N4:N5"/>
    <mergeCell ref="N6:N11"/>
    <mergeCell ref="N12:N14"/>
    <mergeCell ref="N15:N16"/>
    <mergeCell ref="N17:N19"/>
  </mergeCells>
  <printOptions/>
  <pageMargins left="0.3145833333333333" right="0.11805555555555555" top="0.5902777777777778" bottom="0.275" header="0.5" footer="0.19652777777777777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SheetLayoutView="100" workbookViewId="0" topLeftCell="A1">
      <selection activeCell="D10" sqref="D10"/>
    </sheetView>
  </sheetViews>
  <sheetFormatPr defaultColWidth="9.140625" defaultRowHeight="12.75"/>
  <cols>
    <col min="1" max="1" width="6.00390625" style="139" customWidth="1"/>
    <col min="2" max="2" width="24.00390625" style="141" customWidth="1"/>
    <col min="3" max="3" width="8.00390625" style="138" customWidth="1"/>
    <col min="4" max="4" width="15.140625" style="138" customWidth="1"/>
    <col min="5" max="5" width="9.421875" style="138" customWidth="1"/>
    <col min="6" max="6" width="10.8515625" style="138" customWidth="1"/>
    <col min="7" max="7" width="9.140625" style="138" customWidth="1"/>
    <col min="8" max="8" width="12.140625" style="138" customWidth="1"/>
    <col min="9" max="9" width="9.140625" style="138" customWidth="1"/>
    <col min="10" max="10" width="13.00390625" style="138" customWidth="1"/>
    <col min="11" max="11" width="9.140625" style="138" customWidth="1"/>
    <col min="12" max="12" width="12.8515625" style="138" customWidth="1"/>
    <col min="13" max="13" width="13.8515625" style="138" customWidth="1"/>
    <col min="14" max="14" width="42.140625" style="141" customWidth="1"/>
    <col min="15" max="15" width="13.421875" style="138" customWidth="1"/>
    <col min="16" max="16384" width="9.140625" style="138" customWidth="1"/>
  </cols>
  <sheetData>
    <row r="1" spans="1:14" s="138" customFormat="1" ht="16.5">
      <c r="A1" s="143" t="s">
        <v>41</v>
      </c>
      <c r="B1" s="143"/>
      <c r="N1" s="141"/>
    </row>
    <row r="2" spans="1:14" s="138" customFormat="1" ht="30.75" customHeight="1">
      <c r="A2" s="144" t="s">
        <v>42</v>
      </c>
      <c r="B2" s="145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38" customFormat="1" ht="18.75" customHeight="1">
      <c r="A3" s="139"/>
      <c r="B3" s="147"/>
      <c r="C3" s="148"/>
      <c r="D3" s="148"/>
      <c r="E3" s="148"/>
      <c r="F3" s="168" t="s">
        <v>2</v>
      </c>
      <c r="J3" s="168"/>
      <c r="K3" s="168"/>
      <c r="L3" s="180" t="s">
        <v>3</v>
      </c>
      <c r="M3" s="168"/>
      <c r="N3" s="141"/>
    </row>
    <row r="4" spans="1:14" s="138" customFormat="1" ht="36" customHeight="1">
      <c r="A4" s="151" t="s">
        <v>4</v>
      </c>
      <c r="B4" s="152" t="s">
        <v>5</v>
      </c>
      <c r="C4" s="152" t="s">
        <v>6</v>
      </c>
      <c r="D4" s="152"/>
      <c r="E4" s="152" t="s">
        <v>7</v>
      </c>
      <c r="F4" s="152"/>
      <c r="G4" s="152" t="s">
        <v>8</v>
      </c>
      <c r="H4" s="152"/>
      <c r="I4" s="152" t="s">
        <v>9</v>
      </c>
      <c r="J4" s="152"/>
      <c r="K4" s="152" t="s">
        <v>10</v>
      </c>
      <c r="L4" s="152"/>
      <c r="M4" s="152" t="s">
        <v>11</v>
      </c>
      <c r="N4" s="154" t="s">
        <v>12</v>
      </c>
    </row>
    <row r="5" spans="1:14" s="139" customFormat="1" ht="33.75" customHeight="1">
      <c r="A5" s="151"/>
      <c r="B5" s="152"/>
      <c r="C5" s="152" t="s">
        <v>13</v>
      </c>
      <c r="D5" s="152" t="s">
        <v>14</v>
      </c>
      <c r="E5" s="154" t="s">
        <v>15</v>
      </c>
      <c r="F5" s="154" t="s">
        <v>14</v>
      </c>
      <c r="G5" s="154" t="s">
        <v>15</v>
      </c>
      <c r="H5" s="154" t="s">
        <v>14</v>
      </c>
      <c r="I5" s="154" t="s">
        <v>15</v>
      </c>
      <c r="J5" s="154" t="s">
        <v>14</v>
      </c>
      <c r="K5" s="154" t="s">
        <v>15</v>
      </c>
      <c r="L5" s="154" t="s">
        <v>14</v>
      </c>
      <c r="M5" s="154"/>
      <c r="N5" s="154"/>
    </row>
    <row r="6" spans="1:15" s="138" customFormat="1" ht="45" customHeight="1">
      <c r="A6" s="156">
        <v>1</v>
      </c>
      <c r="B6" s="157" t="s">
        <v>16</v>
      </c>
      <c r="C6" s="158">
        <v>102</v>
      </c>
      <c r="D6" s="174">
        <f>C6*100000</f>
        <v>10200000</v>
      </c>
      <c r="E6" s="178"/>
      <c r="F6" s="170"/>
      <c r="G6" s="158">
        <v>3996</v>
      </c>
      <c r="H6" s="174">
        <f>G6*120/2</f>
        <v>239760</v>
      </c>
      <c r="I6" s="178"/>
      <c r="J6" s="170"/>
      <c r="K6" s="178"/>
      <c r="L6" s="170"/>
      <c r="M6" s="170">
        <f>D6+F6+H6+J6+L6</f>
        <v>10439760</v>
      </c>
      <c r="N6" s="171" t="s">
        <v>17</v>
      </c>
      <c r="O6" s="172"/>
    </row>
    <row r="7" spans="1:15" s="138" customFormat="1" ht="45" customHeight="1">
      <c r="A7" s="160">
        <f>A6+1</f>
        <v>2</v>
      </c>
      <c r="B7" s="161" t="s">
        <v>18</v>
      </c>
      <c r="C7" s="158">
        <f>239+2+3</f>
        <v>244</v>
      </c>
      <c r="D7" s="174">
        <f>239*40000+3*30000+2*40000</f>
        <v>9730000</v>
      </c>
      <c r="E7" s="178"/>
      <c r="F7" s="170"/>
      <c r="G7" s="178"/>
      <c r="H7" s="170"/>
      <c r="I7" s="158">
        <v>62436</v>
      </c>
      <c r="J7" s="174">
        <f>I7*60</f>
        <v>3746160</v>
      </c>
      <c r="K7" s="178"/>
      <c r="L7" s="170"/>
      <c r="M7" s="170">
        <f>D7+F7+H7+J7+L7</f>
        <v>13476160</v>
      </c>
      <c r="N7" s="173" t="s">
        <v>43</v>
      </c>
      <c r="O7" s="172"/>
    </row>
    <row r="8" spans="1:15" s="138" customFormat="1" ht="45" customHeight="1">
      <c r="A8" s="156">
        <f>A7+1</f>
        <v>3</v>
      </c>
      <c r="B8" s="157" t="s">
        <v>20</v>
      </c>
      <c r="C8" s="158">
        <v>108</v>
      </c>
      <c r="D8" s="174">
        <f>108*40000</f>
        <v>4320000</v>
      </c>
      <c r="E8" s="158"/>
      <c r="F8" s="174"/>
      <c r="G8" s="158"/>
      <c r="H8" s="174"/>
      <c r="I8" s="158">
        <v>7127</v>
      </c>
      <c r="J8" s="174">
        <f>I8*60</f>
        <v>427620</v>
      </c>
      <c r="K8" s="158"/>
      <c r="L8" s="174"/>
      <c r="M8" s="174">
        <f aca="true" t="shared" si="0" ref="M8:M20">D8+F8+H8+J8+L8</f>
        <v>4747620</v>
      </c>
      <c r="N8" s="173" t="s">
        <v>21</v>
      </c>
      <c r="O8" s="172"/>
    </row>
    <row r="9" spans="1:15" s="138" customFormat="1" ht="45" customHeight="1">
      <c r="A9" s="156">
        <f aca="true" t="shared" si="1" ref="A8:A19">A8+1</f>
        <v>4</v>
      </c>
      <c r="B9" s="157" t="s">
        <v>22</v>
      </c>
      <c r="C9" s="158">
        <v>50</v>
      </c>
      <c r="D9" s="174">
        <f>C9*100000</f>
        <v>5000000</v>
      </c>
      <c r="E9" s="158"/>
      <c r="F9" s="174"/>
      <c r="G9" s="158"/>
      <c r="H9" s="174"/>
      <c r="I9" s="158"/>
      <c r="J9" s="174"/>
      <c r="K9" s="158"/>
      <c r="L9" s="174"/>
      <c r="M9" s="174">
        <f t="shared" si="0"/>
        <v>5000000</v>
      </c>
      <c r="N9" s="173" t="s">
        <v>23</v>
      </c>
      <c r="O9" s="172"/>
    </row>
    <row r="10" spans="1:15" s="138" customFormat="1" ht="45" customHeight="1">
      <c r="A10" s="156">
        <f t="shared" si="1"/>
        <v>5</v>
      </c>
      <c r="B10" s="157" t="s">
        <v>24</v>
      </c>
      <c r="C10" s="158">
        <v>62</v>
      </c>
      <c r="D10" s="174">
        <f>C10*40000</f>
        <v>2480000</v>
      </c>
      <c r="E10" s="158">
        <v>720</v>
      </c>
      <c r="F10" s="174">
        <f>E10*120</f>
        <v>86400</v>
      </c>
      <c r="G10" s="178"/>
      <c r="H10" s="170"/>
      <c r="I10" s="158">
        <v>14569</v>
      </c>
      <c r="J10" s="174">
        <f>I10*60</f>
        <v>874140</v>
      </c>
      <c r="K10" s="178"/>
      <c r="L10" s="170"/>
      <c r="M10" s="170">
        <f t="shared" si="0"/>
        <v>3440540</v>
      </c>
      <c r="N10" s="173" t="s">
        <v>44</v>
      </c>
      <c r="O10" s="172"/>
    </row>
    <row r="11" spans="1:15" s="138" customFormat="1" ht="45" customHeight="1">
      <c r="A11" s="156">
        <f t="shared" si="1"/>
        <v>6</v>
      </c>
      <c r="B11" s="157" t="s">
        <v>26</v>
      </c>
      <c r="C11" s="178"/>
      <c r="D11" s="170"/>
      <c r="E11" s="178"/>
      <c r="F11" s="170"/>
      <c r="G11" s="158">
        <f>3996</f>
        <v>3996</v>
      </c>
      <c r="H11" s="174">
        <f>G11*120/2</f>
        <v>239760</v>
      </c>
      <c r="I11" s="178"/>
      <c r="J11" s="170"/>
      <c r="K11" s="158">
        <v>10702</v>
      </c>
      <c r="L11" s="174">
        <v>600000</v>
      </c>
      <c r="M11" s="170">
        <f t="shared" si="0"/>
        <v>839760</v>
      </c>
      <c r="N11" s="173" t="s">
        <v>27</v>
      </c>
      <c r="O11" s="172"/>
    </row>
    <row r="12" spans="1:15" s="138" customFormat="1" ht="30" customHeight="1">
      <c r="A12" s="156">
        <f t="shared" si="1"/>
        <v>7</v>
      </c>
      <c r="B12" s="157" t="s">
        <v>28</v>
      </c>
      <c r="C12" s="178"/>
      <c r="D12" s="170"/>
      <c r="E12" s="178"/>
      <c r="F12" s="170"/>
      <c r="G12" s="178"/>
      <c r="H12" s="170"/>
      <c r="I12" s="158">
        <v>1840</v>
      </c>
      <c r="J12" s="174">
        <f>I12*60</f>
        <v>110400</v>
      </c>
      <c r="K12" s="178"/>
      <c r="L12" s="170"/>
      <c r="M12" s="170">
        <f t="shared" si="0"/>
        <v>110400</v>
      </c>
      <c r="N12" s="173" t="s">
        <v>29</v>
      </c>
      <c r="O12" s="172"/>
    </row>
    <row r="13" spans="1:15" s="138" customFormat="1" ht="30" customHeight="1">
      <c r="A13" s="156">
        <f t="shared" si="1"/>
        <v>8</v>
      </c>
      <c r="B13" s="157" t="s">
        <v>30</v>
      </c>
      <c r="C13" s="178"/>
      <c r="D13" s="170"/>
      <c r="E13" s="178"/>
      <c r="F13" s="170"/>
      <c r="G13" s="178"/>
      <c r="H13" s="170"/>
      <c r="I13" s="158">
        <f>6831+1106</f>
        <v>7937</v>
      </c>
      <c r="J13" s="174">
        <f>I13*60</f>
        <v>476220</v>
      </c>
      <c r="K13" s="178"/>
      <c r="L13" s="170"/>
      <c r="M13" s="170">
        <f t="shared" si="0"/>
        <v>476220</v>
      </c>
      <c r="N13" s="173" t="s">
        <v>29</v>
      </c>
      <c r="O13" s="172"/>
    </row>
    <row r="14" spans="1:15" s="138" customFormat="1" ht="45" customHeight="1">
      <c r="A14" s="156">
        <f t="shared" si="1"/>
        <v>9</v>
      </c>
      <c r="B14" s="157" t="s">
        <v>31</v>
      </c>
      <c r="C14" s="158">
        <v>50</v>
      </c>
      <c r="D14" s="174">
        <f>C14*30000</f>
        <v>1500000</v>
      </c>
      <c r="E14" s="178"/>
      <c r="F14" s="170"/>
      <c r="G14" s="178"/>
      <c r="H14" s="170"/>
      <c r="I14" s="178"/>
      <c r="J14" s="170"/>
      <c r="K14" s="178"/>
      <c r="L14" s="170"/>
      <c r="M14" s="170">
        <f t="shared" si="0"/>
        <v>1500000</v>
      </c>
      <c r="N14" s="173" t="s">
        <v>45</v>
      </c>
      <c r="O14" s="172"/>
    </row>
    <row r="15" spans="1:15" s="138" customFormat="1" ht="45" customHeight="1">
      <c r="A15" s="156">
        <f t="shared" si="1"/>
        <v>10</v>
      </c>
      <c r="B15" s="157" t="s">
        <v>33</v>
      </c>
      <c r="C15" s="178"/>
      <c r="D15" s="170"/>
      <c r="E15" s="178"/>
      <c r="F15" s="170"/>
      <c r="G15" s="178"/>
      <c r="H15" s="170"/>
      <c r="I15" s="178"/>
      <c r="J15" s="170"/>
      <c r="K15" s="158">
        <v>470</v>
      </c>
      <c r="L15" s="174">
        <f>K15*60</f>
        <v>28200</v>
      </c>
      <c r="M15" s="170">
        <f t="shared" si="0"/>
        <v>28200</v>
      </c>
      <c r="N15" s="173" t="s">
        <v>34</v>
      </c>
      <c r="O15" s="172"/>
    </row>
    <row r="16" spans="1:15" s="138" customFormat="1" ht="45" customHeight="1">
      <c r="A16" s="156">
        <f t="shared" si="1"/>
        <v>11</v>
      </c>
      <c r="B16" s="157" t="s">
        <v>35</v>
      </c>
      <c r="C16" s="178"/>
      <c r="D16" s="170"/>
      <c r="E16" s="178"/>
      <c r="F16" s="170"/>
      <c r="G16" s="178"/>
      <c r="H16" s="170"/>
      <c r="I16" s="178"/>
      <c r="J16" s="170"/>
      <c r="K16" s="158">
        <v>17959</v>
      </c>
      <c r="L16" s="174">
        <f>10000*60</f>
        <v>600000</v>
      </c>
      <c r="M16" s="170">
        <f t="shared" si="0"/>
        <v>600000</v>
      </c>
      <c r="N16" s="173" t="s">
        <v>34</v>
      </c>
      <c r="O16" s="172"/>
    </row>
    <row r="17" spans="1:15" s="138" customFormat="1" ht="36" customHeight="1">
      <c r="A17" s="156">
        <f t="shared" si="1"/>
        <v>12</v>
      </c>
      <c r="B17" s="157" t="s">
        <v>36</v>
      </c>
      <c r="C17" s="158">
        <v>1</v>
      </c>
      <c r="D17" s="174">
        <f>C17*40000</f>
        <v>40000</v>
      </c>
      <c r="E17" s="178"/>
      <c r="F17" s="170"/>
      <c r="G17" s="178"/>
      <c r="H17" s="170"/>
      <c r="I17" s="178"/>
      <c r="J17" s="170"/>
      <c r="K17" s="178"/>
      <c r="L17" s="170"/>
      <c r="M17" s="170">
        <f t="shared" si="0"/>
        <v>40000</v>
      </c>
      <c r="N17" s="173" t="s">
        <v>37</v>
      </c>
      <c r="O17" s="172"/>
    </row>
    <row r="18" spans="1:15" s="138" customFormat="1" ht="39" customHeight="1">
      <c r="A18" s="156">
        <f t="shared" si="1"/>
        <v>13</v>
      </c>
      <c r="B18" s="157" t="s">
        <v>38</v>
      </c>
      <c r="C18" s="158">
        <v>17</v>
      </c>
      <c r="D18" s="174">
        <f>C18*30000</f>
        <v>510000</v>
      </c>
      <c r="E18" s="178"/>
      <c r="F18" s="170"/>
      <c r="G18" s="178"/>
      <c r="H18" s="170"/>
      <c r="I18" s="158">
        <v>440</v>
      </c>
      <c r="J18" s="174">
        <f>I18*60</f>
        <v>26400</v>
      </c>
      <c r="K18" s="178"/>
      <c r="L18" s="170"/>
      <c r="M18" s="170">
        <f t="shared" si="0"/>
        <v>536400</v>
      </c>
      <c r="N18" s="173" t="s">
        <v>39</v>
      </c>
      <c r="O18" s="172"/>
    </row>
    <row r="19" spans="1:15" s="138" customFormat="1" ht="39" customHeight="1">
      <c r="A19" s="156">
        <f t="shared" si="1"/>
        <v>14</v>
      </c>
      <c r="B19" s="157" t="s">
        <v>40</v>
      </c>
      <c r="C19" s="178"/>
      <c r="D19" s="170"/>
      <c r="E19" s="178"/>
      <c r="F19" s="170"/>
      <c r="G19" s="178"/>
      <c r="H19" s="170"/>
      <c r="I19" s="178"/>
      <c r="J19" s="170"/>
      <c r="K19" s="158">
        <v>4399</v>
      </c>
      <c r="L19" s="174">
        <f>K19*60</f>
        <v>263940</v>
      </c>
      <c r="M19" s="170">
        <f t="shared" si="0"/>
        <v>263940</v>
      </c>
      <c r="N19" s="173" t="s">
        <v>34</v>
      </c>
      <c r="O19" s="172"/>
    </row>
    <row r="20" spans="1:15" s="138" customFormat="1" ht="30.75" customHeight="1">
      <c r="A20" s="156" t="s">
        <v>11</v>
      </c>
      <c r="B20" s="154"/>
      <c r="C20" s="178">
        <f>SUM(C6:C19)</f>
        <v>634</v>
      </c>
      <c r="D20" s="179">
        <f aca="true" t="shared" si="2" ref="D20:M20">SUM(D6:D19)</f>
        <v>33780000</v>
      </c>
      <c r="E20" s="178">
        <f t="shared" si="2"/>
        <v>720</v>
      </c>
      <c r="F20" s="179">
        <f t="shared" si="2"/>
        <v>86400</v>
      </c>
      <c r="G20" s="178">
        <v>3996</v>
      </c>
      <c r="H20" s="179">
        <f t="shared" si="2"/>
        <v>479520</v>
      </c>
      <c r="I20" s="178">
        <f t="shared" si="2"/>
        <v>94349</v>
      </c>
      <c r="J20" s="179">
        <f t="shared" si="2"/>
        <v>5660940</v>
      </c>
      <c r="K20" s="178">
        <f t="shared" si="2"/>
        <v>33530</v>
      </c>
      <c r="L20" s="179">
        <f t="shared" si="2"/>
        <v>1492140</v>
      </c>
      <c r="M20" s="179">
        <f t="shared" si="2"/>
        <v>41499000</v>
      </c>
      <c r="N20" s="157"/>
      <c r="O20" s="172"/>
    </row>
    <row r="21" spans="1:14" ht="33.75" customHeight="1">
      <c r="A21" s="165"/>
      <c r="B21" s="166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2:14" ht="34.5" customHeight="1">
      <c r="B22" s="166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2:14" ht="16.5">
      <c r="B23" s="166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2:14" ht="16.5">
      <c r="B24" s="166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</sheetData>
  <sheetProtection/>
  <mergeCells count="18">
    <mergeCell ref="A1:B1"/>
    <mergeCell ref="A2:N2"/>
    <mergeCell ref="A3:E3"/>
    <mergeCell ref="L3:M3"/>
    <mergeCell ref="C4:D4"/>
    <mergeCell ref="E4:F4"/>
    <mergeCell ref="G4:H4"/>
    <mergeCell ref="I4:J4"/>
    <mergeCell ref="K4:L4"/>
    <mergeCell ref="A20:B20"/>
    <mergeCell ref="B21:N21"/>
    <mergeCell ref="B22:N22"/>
    <mergeCell ref="B23:N23"/>
    <mergeCell ref="B24:N24"/>
    <mergeCell ref="A4:A5"/>
    <mergeCell ref="B4:B5"/>
    <mergeCell ref="M4:M5"/>
    <mergeCell ref="N4:N5"/>
  </mergeCells>
  <printOptions/>
  <pageMargins left="0.3541666666666667" right="0.11805555555555555" top="0.5118055555555555" bottom="0.3145833333333333" header="0.5" footer="0.236111111111111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100" workbookViewId="0" topLeftCell="A1">
      <selection activeCell="G13" sqref="G13"/>
    </sheetView>
  </sheetViews>
  <sheetFormatPr defaultColWidth="10.28125" defaultRowHeight="21" customHeight="1"/>
  <cols>
    <col min="1" max="1" width="10.28125" style="1" customWidth="1"/>
    <col min="2" max="2" width="18.00390625" style="3" customWidth="1"/>
    <col min="3" max="3" width="9.7109375" style="3" customWidth="1"/>
    <col min="4" max="4" width="9.28125" style="3" customWidth="1"/>
    <col min="5" max="5" width="9.421875" style="3" customWidth="1"/>
    <col min="6" max="6" width="13.421875" style="4" customWidth="1"/>
    <col min="7" max="7" width="19.140625" style="4" customWidth="1"/>
    <col min="8" max="16384" width="10.28125" style="1" customWidth="1"/>
  </cols>
  <sheetData>
    <row r="1" spans="1:2" ht="21" customHeight="1">
      <c r="A1" s="5" t="s">
        <v>223</v>
      </c>
      <c r="B1" s="5"/>
    </row>
    <row r="2" spans="1:7" ht="21" customHeight="1">
      <c r="A2" s="6" t="s">
        <v>116</v>
      </c>
      <c r="B2" s="7"/>
      <c r="C2" s="7"/>
      <c r="D2" s="7"/>
      <c r="E2" s="7"/>
      <c r="F2" s="7"/>
      <c r="G2" s="7"/>
    </row>
    <row r="3" spans="1:7" s="1" customFormat="1" ht="43.5" customHeight="1">
      <c r="A3" s="8" t="s">
        <v>117</v>
      </c>
      <c r="B3" s="9"/>
      <c r="C3" s="9"/>
      <c r="D3" s="9"/>
      <c r="E3" s="9"/>
      <c r="F3" s="9"/>
      <c r="G3" s="9"/>
    </row>
    <row r="4" spans="1:7" s="1" customFormat="1" ht="30" customHeight="1">
      <c r="A4" s="1" t="s">
        <v>224</v>
      </c>
      <c r="E4" s="3" t="s">
        <v>55</v>
      </c>
      <c r="F4" s="4"/>
      <c r="G4" s="4"/>
    </row>
    <row r="5" spans="1:7" s="1" customFormat="1" ht="21" customHeight="1">
      <c r="A5" s="10" t="s">
        <v>119</v>
      </c>
      <c r="B5" s="10" t="s">
        <v>120</v>
      </c>
      <c r="C5" s="10" t="s">
        <v>121</v>
      </c>
      <c r="D5" s="10"/>
      <c r="E5" s="11" t="s">
        <v>122</v>
      </c>
      <c r="F5" s="12" t="s">
        <v>225</v>
      </c>
      <c r="G5" s="12" t="s">
        <v>124</v>
      </c>
    </row>
    <row r="6" spans="1:7" s="1" customFormat="1" ht="21" customHeight="1">
      <c r="A6" s="10"/>
      <c r="B6" s="10"/>
      <c r="C6" s="13" t="s">
        <v>125</v>
      </c>
      <c r="D6" s="13" t="s">
        <v>126</v>
      </c>
      <c r="E6" s="11"/>
      <c r="F6" s="12"/>
      <c r="G6" s="12"/>
    </row>
    <row r="7" spans="1:7" s="1" customFormat="1" ht="33" customHeight="1">
      <c r="A7" s="13" t="s">
        <v>82</v>
      </c>
      <c r="B7" s="34" t="s">
        <v>134</v>
      </c>
      <c r="C7" s="10">
        <v>793</v>
      </c>
      <c r="D7" s="10"/>
      <c r="E7" s="10">
        <f aca="true" t="shared" si="0" ref="E7:E12">C7+D7*2</f>
        <v>793</v>
      </c>
      <c r="F7" s="15">
        <v>60</v>
      </c>
      <c r="G7" s="15">
        <f aca="true" t="shared" si="1" ref="G7:G13">E7*F7</f>
        <v>47580</v>
      </c>
    </row>
    <row r="8" spans="1:7" s="2" customFormat="1" ht="33" customHeight="1">
      <c r="A8" s="16"/>
      <c r="B8" s="33" t="s">
        <v>11</v>
      </c>
      <c r="C8" s="18">
        <f>SUM(C7:C7)</f>
        <v>793</v>
      </c>
      <c r="D8" s="18">
        <f>SUM(D7:D7)</f>
        <v>0</v>
      </c>
      <c r="E8" s="18">
        <f t="shared" si="0"/>
        <v>793</v>
      </c>
      <c r="F8" s="19">
        <v>60</v>
      </c>
      <c r="G8" s="19">
        <f t="shared" si="1"/>
        <v>47580</v>
      </c>
    </row>
    <row r="9" spans="1:7" s="1" customFormat="1" ht="33" customHeight="1">
      <c r="A9" s="13" t="s">
        <v>84</v>
      </c>
      <c r="B9" s="25" t="s">
        <v>226</v>
      </c>
      <c r="C9" s="10">
        <v>8</v>
      </c>
      <c r="D9" s="10">
        <v>2</v>
      </c>
      <c r="E9" s="10">
        <f t="shared" si="0"/>
        <v>12</v>
      </c>
      <c r="F9" s="15">
        <v>60</v>
      </c>
      <c r="G9" s="15">
        <f t="shared" si="1"/>
        <v>720</v>
      </c>
    </row>
    <row r="10" spans="1:7" s="1" customFormat="1" ht="33" customHeight="1">
      <c r="A10" s="13"/>
      <c r="B10" s="26" t="s">
        <v>227</v>
      </c>
      <c r="C10" s="10">
        <v>7</v>
      </c>
      <c r="D10" s="10"/>
      <c r="E10" s="10">
        <f t="shared" si="0"/>
        <v>7</v>
      </c>
      <c r="F10" s="15">
        <v>60</v>
      </c>
      <c r="G10" s="15">
        <f t="shared" si="1"/>
        <v>420</v>
      </c>
    </row>
    <row r="11" spans="1:7" s="1" customFormat="1" ht="33" customHeight="1">
      <c r="A11" s="13"/>
      <c r="B11" s="26" t="s">
        <v>171</v>
      </c>
      <c r="C11" s="10">
        <v>74</v>
      </c>
      <c r="D11" s="10">
        <v>8</v>
      </c>
      <c r="E11" s="10">
        <f t="shared" si="0"/>
        <v>90</v>
      </c>
      <c r="F11" s="15">
        <v>60</v>
      </c>
      <c r="G11" s="15">
        <f t="shared" si="1"/>
        <v>5400</v>
      </c>
    </row>
    <row r="12" spans="1:7" s="2" customFormat="1" ht="33" customHeight="1">
      <c r="A12" s="16"/>
      <c r="B12" s="31" t="s">
        <v>11</v>
      </c>
      <c r="C12" s="18">
        <f>SUM(C9:C11)</f>
        <v>89</v>
      </c>
      <c r="D12" s="18">
        <f>SUM(D9:D11)</f>
        <v>10</v>
      </c>
      <c r="E12" s="18">
        <f t="shared" si="0"/>
        <v>109</v>
      </c>
      <c r="F12" s="19">
        <v>60</v>
      </c>
      <c r="G12" s="19">
        <f t="shared" si="1"/>
        <v>6540</v>
      </c>
    </row>
    <row r="13" spans="1:7" s="2" customFormat="1" ht="33" customHeight="1">
      <c r="A13" s="31" t="s">
        <v>11</v>
      </c>
      <c r="B13" s="18"/>
      <c r="C13" s="18">
        <f>C8+C12</f>
        <v>882</v>
      </c>
      <c r="D13" s="18">
        <f>D8+D12</f>
        <v>10</v>
      </c>
      <c r="E13" s="18">
        <f>E8+E12</f>
        <v>902</v>
      </c>
      <c r="F13" s="19">
        <v>60</v>
      </c>
      <c r="G13" s="19">
        <f t="shared" si="1"/>
        <v>54120</v>
      </c>
    </row>
  </sheetData>
  <sheetProtection/>
  <mergeCells count="12">
    <mergeCell ref="A1:B1"/>
    <mergeCell ref="A2:G2"/>
    <mergeCell ref="A3:G3"/>
    <mergeCell ref="C5:D5"/>
    <mergeCell ref="A13:B13"/>
    <mergeCell ref="A5:A6"/>
    <mergeCell ref="A7:A8"/>
    <mergeCell ref="A9:A12"/>
    <mergeCell ref="B5:B6"/>
    <mergeCell ref="E5:E6"/>
    <mergeCell ref="F5:F6"/>
    <mergeCell ref="G5:G6"/>
  </mergeCells>
  <printOptions/>
  <pageMargins left="0.9444444444444444" right="0.15694444444444444" top="0.7868055555555555" bottom="1" header="0.5" footer="0.5"/>
  <pageSetup fitToHeight="1" fitToWidth="1" horizontalDpi="600" verticalDpi="6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SheetLayoutView="100" workbookViewId="0" topLeftCell="A28">
      <selection activeCell="G61" sqref="G61"/>
    </sheetView>
  </sheetViews>
  <sheetFormatPr defaultColWidth="10.28125" defaultRowHeight="21" customHeight="1"/>
  <cols>
    <col min="1" max="1" width="10.28125" style="1" customWidth="1"/>
    <col min="2" max="2" width="15.7109375" style="3" customWidth="1"/>
    <col min="3" max="5" width="10.00390625" style="3" customWidth="1"/>
    <col min="6" max="6" width="13.140625" style="4" customWidth="1"/>
    <col min="7" max="7" width="18.7109375" style="4" customWidth="1"/>
    <col min="8" max="16384" width="10.28125" style="1" customWidth="1"/>
  </cols>
  <sheetData>
    <row r="1" spans="1:2" ht="24" customHeight="1">
      <c r="A1" s="5" t="s">
        <v>228</v>
      </c>
      <c r="B1" s="5"/>
    </row>
    <row r="2" spans="1:7" ht="21" customHeight="1">
      <c r="A2" s="6" t="s">
        <v>116</v>
      </c>
      <c r="B2" s="7"/>
      <c r="C2" s="7"/>
      <c r="D2" s="7"/>
      <c r="E2" s="7"/>
      <c r="F2" s="7"/>
      <c r="G2" s="7"/>
    </row>
    <row r="3" spans="1:7" s="1" customFormat="1" ht="30" customHeight="1">
      <c r="A3" s="8" t="s">
        <v>117</v>
      </c>
      <c r="B3" s="9"/>
      <c r="C3" s="9"/>
      <c r="D3" s="9"/>
      <c r="E3" s="9"/>
      <c r="F3" s="9"/>
      <c r="G3" s="9"/>
    </row>
    <row r="4" spans="1:7" s="1" customFormat="1" ht="21" customHeight="1">
      <c r="A4" s="1" t="s">
        <v>229</v>
      </c>
      <c r="D4" s="3" t="s">
        <v>55</v>
      </c>
      <c r="E4" s="3"/>
      <c r="F4" s="4"/>
      <c r="G4" s="4"/>
    </row>
    <row r="5" spans="1:7" s="1" customFormat="1" ht="21" customHeight="1">
      <c r="A5" s="10" t="s">
        <v>119</v>
      </c>
      <c r="B5" s="10" t="s">
        <v>120</v>
      </c>
      <c r="C5" s="10" t="s">
        <v>121</v>
      </c>
      <c r="D5" s="10"/>
      <c r="E5" s="11" t="s">
        <v>122</v>
      </c>
      <c r="F5" s="12" t="s">
        <v>230</v>
      </c>
      <c r="G5" s="12" t="s">
        <v>231</v>
      </c>
    </row>
    <row r="6" spans="1:7" s="1" customFormat="1" ht="21" customHeight="1">
      <c r="A6" s="10"/>
      <c r="B6" s="10"/>
      <c r="C6" s="13" t="s">
        <v>125</v>
      </c>
      <c r="D6" s="13" t="s">
        <v>126</v>
      </c>
      <c r="E6" s="11"/>
      <c r="F6" s="12"/>
      <c r="G6" s="12"/>
    </row>
    <row r="7" spans="1:7" s="1" customFormat="1" ht="15.75" customHeight="1">
      <c r="A7" s="13" t="s">
        <v>82</v>
      </c>
      <c r="B7" s="32" t="s">
        <v>232</v>
      </c>
      <c r="C7" s="10">
        <v>12</v>
      </c>
      <c r="D7" s="10"/>
      <c r="E7" s="10">
        <f aca="true" t="shared" si="0" ref="E7:E59">C7+D7*2</f>
        <v>12</v>
      </c>
      <c r="F7" s="15">
        <v>60</v>
      </c>
      <c r="G7" s="15">
        <f aca="true" t="shared" si="1" ref="G7:G59">E7*F7</f>
        <v>720</v>
      </c>
    </row>
    <row r="8" spans="1:7" s="1" customFormat="1" ht="15.75" customHeight="1">
      <c r="A8" s="13"/>
      <c r="B8" s="32" t="s">
        <v>233</v>
      </c>
      <c r="C8" s="10">
        <v>5</v>
      </c>
      <c r="D8" s="10"/>
      <c r="E8" s="10">
        <f t="shared" si="0"/>
        <v>5</v>
      </c>
      <c r="F8" s="15">
        <v>60</v>
      </c>
      <c r="G8" s="15">
        <f t="shared" si="1"/>
        <v>300</v>
      </c>
    </row>
    <row r="9" spans="1:7" s="1" customFormat="1" ht="15.75" customHeight="1">
      <c r="A9" s="13"/>
      <c r="B9" s="32" t="s">
        <v>234</v>
      </c>
      <c r="C9" s="10">
        <v>4</v>
      </c>
      <c r="D9" s="10"/>
      <c r="E9" s="10">
        <f t="shared" si="0"/>
        <v>4</v>
      </c>
      <c r="F9" s="15">
        <v>60</v>
      </c>
      <c r="G9" s="15">
        <f t="shared" si="1"/>
        <v>240</v>
      </c>
    </row>
    <row r="10" spans="1:7" s="1" customFormat="1" ht="15.75" customHeight="1">
      <c r="A10" s="13"/>
      <c r="B10" s="32" t="s">
        <v>133</v>
      </c>
      <c r="C10" s="10">
        <v>1</v>
      </c>
      <c r="D10" s="10"/>
      <c r="E10" s="10">
        <f t="shared" si="0"/>
        <v>1</v>
      </c>
      <c r="F10" s="15">
        <v>60</v>
      </c>
      <c r="G10" s="15">
        <f t="shared" si="1"/>
        <v>60</v>
      </c>
    </row>
    <row r="11" spans="1:7" s="1" customFormat="1" ht="15.75" customHeight="1">
      <c r="A11" s="13"/>
      <c r="B11" s="32" t="s">
        <v>132</v>
      </c>
      <c r="C11" s="10">
        <v>1</v>
      </c>
      <c r="D11" s="10"/>
      <c r="E11" s="10">
        <f t="shared" si="0"/>
        <v>1</v>
      </c>
      <c r="F11" s="15">
        <v>60</v>
      </c>
      <c r="G11" s="15">
        <f t="shared" si="1"/>
        <v>60</v>
      </c>
    </row>
    <row r="12" spans="1:7" s="1" customFormat="1" ht="15.75" customHeight="1">
      <c r="A12" s="13"/>
      <c r="B12" s="32" t="s">
        <v>235</v>
      </c>
      <c r="C12" s="10">
        <v>2</v>
      </c>
      <c r="D12" s="10"/>
      <c r="E12" s="10">
        <f t="shared" si="0"/>
        <v>2</v>
      </c>
      <c r="F12" s="15">
        <v>60</v>
      </c>
      <c r="G12" s="15">
        <f t="shared" si="1"/>
        <v>120</v>
      </c>
    </row>
    <row r="13" spans="1:7" s="1" customFormat="1" ht="15.75" customHeight="1">
      <c r="A13" s="13"/>
      <c r="B13" s="32" t="s">
        <v>236</v>
      </c>
      <c r="C13" s="10"/>
      <c r="D13" s="10">
        <v>1</v>
      </c>
      <c r="E13" s="10">
        <f t="shared" si="0"/>
        <v>2</v>
      </c>
      <c r="F13" s="15">
        <v>60</v>
      </c>
      <c r="G13" s="15">
        <f t="shared" si="1"/>
        <v>120</v>
      </c>
    </row>
    <row r="14" spans="1:7" s="1" customFormat="1" ht="15.75" customHeight="1">
      <c r="A14" s="13"/>
      <c r="B14" s="32" t="s">
        <v>131</v>
      </c>
      <c r="C14" s="10">
        <v>43</v>
      </c>
      <c r="D14" s="10"/>
      <c r="E14" s="10">
        <f t="shared" si="0"/>
        <v>43</v>
      </c>
      <c r="F14" s="15">
        <v>60</v>
      </c>
      <c r="G14" s="15">
        <f t="shared" si="1"/>
        <v>2580</v>
      </c>
    </row>
    <row r="15" spans="1:7" s="1" customFormat="1" ht="15.75" customHeight="1">
      <c r="A15" s="13"/>
      <c r="B15" s="32" t="s">
        <v>237</v>
      </c>
      <c r="C15" s="10">
        <v>9</v>
      </c>
      <c r="D15" s="10">
        <v>1</v>
      </c>
      <c r="E15" s="10">
        <f t="shared" si="0"/>
        <v>11</v>
      </c>
      <c r="F15" s="15">
        <v>60</v>
      </c>
      <c r="G15" s="15">
        <f t="shared" si="1"/>
        <v>660</v>
      </c>
    </row>
    <row r="16" spans="1:7" s="2" customFormat="1" ht="15.75" customHeight="1">
      <c r="A16" s="16"/>
      <c r="B16" s="33" t="s">
        <v>11</v>
      </c>
      <c r="C16" s="18">
        <f>SUM(C7:C15)</f>
        <v>77</v>
      </c>
      <c r="D16" s="18">
        <f>SUM(D7:D15)</f>
        <v>2</v>
      </c>
      <c r="E16" s="18">
        <f t="shared" si="0"/>
        <v>81</v>
      </c>
      <c r="F16" s="19">
        <v>60</v>
      </c>
      <c r="G16" s="19">
        <f t="shared" si="1"/>
        <v>4860</v>
      </c>
    </row>
    <row r="17" spans="1:7" s="1" customFormat="1" ht="15.75" customHeight="1">
      <c r="A17" s="13" t="s">
        <v>83</v>
      </c>
      <c r="B17" s="32" t="s">
        <v>238</v>
      </c>
      <c r="C17" s="10">
        <v>5</v>
      </c>
      <c r="D17" s="10"/>
      <c r="E17" s="10">
        <f t="shared" si="0"/>
        <v>5</v>
      </c>
      <c r="F17" s="15">
        <v>60</v>
      </c>
      <c r="G17" s="15">
        <f t="shared" si="1"/>
        <v>300</v>
      </c>
    </row>
    <row r="18" spans="1:7" s="1" customFormat="1" ht="15.75" customHeight="1">
      <c r="A18" s="13"/>
      <c r="B18" s="32" t="s">
        <v>239</v>
      </c>
      <c r="C18" s="10">
        <v>9</v>
      </c>
      <c r="D18" s="10"/>
      <c r="E18" s="10">
        <f t="shared" si="0"/>
        <v>9</v>
      </c>
      <c r="F18" s="15">
        <v>60</v>
      </c>
      <c r="G18" s="15">
        <f t="shared" si="1"/>
        <v>540</v>
      </c>
    </row>
    <row r="19" spans="1:7" s="1" customFormat="1" ht="15.75" customHeight="1">
      <c r="A19" s="13"/>
      <c r="B19" s="32" t="s">
        <v>240</v>
      </c>
      <c r="C19" s="10">
        <v>1</v>
      </c>
      <c r="D19" s="10"/>
      <c r="E19" s="10">
        <f t="shared" si="0"/>
        <v>1</v>
      </c>
      <c r="F19" s="15">
        <v>60</v>
      </c>
      <c r="G19" s="15">
        <f t="shared" si="1"/>
        <v>60</v>
      </c>
    </row>
    <row r="20" spans="1:7" s="1" customFormat="1" ht="15.75" customHeight="1">
      <c r="A20" s="13"/>
      <c r="B20" s="32" t="s">
        <v>142</v>
      </c>
      <c r="C20" s="10">
        <v>1168</v>
      </c>
      <c r="D20" s="10"/>
      <c r="E20" s="10">
        <f t="shared" si="0"/>
        <v>1168</v>
      </c>
      <c r="F20" s="15">
        <v>60</v>
      </c>
      <c r="G20" s="15">
        <f t="shared" si="1"/>
        <v>70080</v>
      </c>
    </row>
    <row r="21" spans="1:7" s="1" customFormat="1" ht="15.75" customHeight="1">
      <c r="A21" s="13"/>
      <c r="B21" s="32" t="s">
        <v>241</v>
      </c>
      <c r="C21" s="10">
        <v>4</v>
      </c>
      <c r="D21" s="10"/>
      <c r="E21" s="10">
        <f t="shared" si="0"/>
        <v>4</v>
      </c>
      <c r="F21" s="15">
        <v>60</v>
      </c>
      <c r="G21" s="15">
        <f t="shared" si="1"/>
        <v>240</v>
      </c>
    </row>
    <row r="22" spans="1:7" s="1" customFormat="1" ht="15.75" customHeight="1">
      <c r="A22" s="13"/>
      <c r="B22" s="32" t="s">
        <v>138</v>
      </c>
      <c r="C22" s="10">
        <v>1</v>
      </c>
      <c r="D22" s="10"/>
      <c r="E22" s="10">
        <f t="shared" si="0"/>
        <v>1</v>
      </c>
      <c r="F22" s="15">
        <v>60</v>
      </c>
      <c r="G22" s="15">
        <f t="shared" si="1"/>
        <v>60</v>
      </c>
    </row>
    <row r="23" spans="1:7" s="1" customFormat="1" ht="15.75" customHeight="1">
      <c r="A23" s="13"/>
      <c r="B23" s="32" t="s">
        <v>242</v>
      </c>
      <c r="C23" s="10">
        <v>36</v>
      </c>
      <c r="D23" s="10"/>
      <c r="E23" s="10">
        <f t="shared" si="0"/>
        <v>36</v>
      </c>
      <c r="F23" s="15">
        <v>60</v>
      </c>
      <c r="G23" s="15">
        <f t="shared" si="1"/>
        <v>2160</v>
      </c>
    </row>
    <row r="24" spans="1:7" s="2" customFormat="1" ht="15.75" customHeight="1">
      <c r="A24" s="16"/>
      <c r="B24" s="33" t="s">
        <v>11</v>
      </c>
      <c r="C24" s="18">
        <f>SUM(C17:C23)</f>
        <v>1224</v>
      </c>
      <c r="D24" s="18">
        <f>SUM(D17:D23)</f>
        <v>0</v>
      </c>
      <c r="E24" s="18">
        <f t="shared" si="0"/>
        <v>1224</v>
      </c>
      <c r="F24" s="19">
        <v>60</v>
      </c>
      <c r="G24" s="19">
        <f t="shared" si="1"/>
        <v>73440</v>
      </c>
    </row>
    <row r="25" spans="1:7" s="1" customFormat="1" ht="15.75" customHeight="1">
      <c r="A25" s="13" t="s">
        <v>84</v>
      </c>
      <c r="B25" s="32" t="s">
        <v>144</v>
      </c>
      <c r="C25" s="10"/>
      <c r="D25" s="10">
        <v>8</v>
      </c>
      <c r="E25" s="10">
        <f t="shared" si="0"/>
        <v>16</v>
      </c>
      <c r="F25" s="15">
        <v>60</v>
      </c>
      <c r="G25" s="15">
        <f t="shared" si="1"/>
        <v>960</v>
      </c>
    </row>
    <row r="26" spans="1:7" s="1" customFormat="1" ht="15.75" customHeight="1">
      <c r="A26" s="13"/>
      <c r="B26" s="32" t="s">
        <v>164</v>
      </c>
      <c r="C26" s="10">
        <v>41</v>
      </c>
      <c r="D26" s="10"/>
      <c r="E26" s="10">
        <f t="shared" si="0"/>
        <v>41</v>
      </c>
      <c r="F26" s="15">
        <v>60</v>
      </c>
      <c r="G26" s="15">
        <f t="shared" si="1"/>
        <v>2460</v>
      </c>
    </row>
    <row r="27" spans="1:7" s="1" customFormat="1" ht="15.75" customHeight="1">
      <c r="A27" s="13"/>
      <c r="B27" s="32" t="s">
        <v>243</v>
      </c>
      <c r="C27" s="10"/>
      <c r="D27" s="10">
        <v>4</v>
      </c>
      <c r="E27" s="10">
        <f t="shared" si="0"/>
        <v>8</v>
      </c>
      <c r="F27" s="15">
        <v>60</v>
      </c>
      <c r="G27" s="15">
        <f t="shared" si="1"/>
        <v>480</v>
      </c>
    </row>
    <row r="28" spans="1:7" s="1" customFormat="1" ht="15.75" customHeight="1">
      <c r="A28" s="13"/>
      <c r="B28" s="32" t="s">
        <v>154</v>
      </c>
      <c r="C28" s="10">
        <v>62</v>
      </c>
      <c r="D28" s="10"/>
      <c r="E28" s="10">
        <f t="shared" si="0"/>
        <v>62</v>
      </c>
      <c r="F28" s="15">
        <v>60</v>
      </c>
      <c r="G28" s="15">
        <f t="shared" si="1"/>
        <v>3720</v>
      </c>
    </row>
    <row r="29" spans="1:7" s="1" customFormat="1" ht="15.75" customHeight="1">
      <c r="A29" s="13"/>
      <c r="B29" s="32" t="s">
        <v>244</v>
      </c>
      <c r="C29" s="10"/>
      <c r="D29" s="10">
        <v>2</v>
      </c>
      <c r="E29" s="10">
        <f t="shared" si="0"/>
        <v>4</v>
      </c>
      <c r="F29" s="15">
        <v>60</v>
      </c>
      <c r="G29" s="15">
        <f t="shared" si="1"/>
        <v>240</v>
      </c>
    </row>
    <row r="30" spans="1:7" s="1" customFormat="1" ht="15.75" customHeight="1">
      <c r="A30" s="13"/>
      <c r="B30" s="32" t="s">
        <v>168</v>
      </c>
      <c r="C30" s="10"/>
      <c r="D30" s="10">
        <v>4</v>
      </c>
      <c r="E30" s="10">
        <f t="shared" si="0"/>
        <v>8</v>
      </c>
      <c r="F30" s="15">
        <v>60</v>
      </c>
      <c r="G30" s="15">
        <f t="shared" si="1"/>
        <v>480</v>
      </c>
    </row>
    <row r="31" spans="1:7" s="1" customFormat="1" ht="15.75" customHeight="1">
      <c r="A31" s="13"/>
      <c r="B31" s="32" t="s">
        <v>156</v>
      </c>
      <c r="C31" s="10">
        <v>17</v>
      </c>
      <c r="D31" s="10">
        <v>5</v>
      </c>
      <c r="E31" s="10">
        <f t="shared" si="0"/>
        <v>27</v>
      </c>
      <c r="F31" s="15">
        <v>60</v>
      </c>
      <c r="G31" s="15">
        <f t="shared" si="1"/>
        <v>1620</v>
      </c>
    </row>
    <row r="32" spans="1:7" s="1" customFormat="1" ht="15.75" customHeight="1">
      <c r="A32" s="13"/>
      <c r="B32" s="32" t="s">
        <v>165</v>
      </c>
      <c r="C32" s="10">
        <v>23</v>
      </c>
      <c r="D32" s="10"/>
      <c r="E32" s="10">
        <f t="shared" si="0"/>
        <v>23</v>
      </c>
      <c r="F32" s="15">
        <v>60</v>
      </c>
      <c r="G32" s="15">
        <f t="shared" si="1"/>
        <v>1380</v>
      </c>
    </row>
    <row r="33" spans="1:7" s="1" customFormat="1" ht="15.75" customHeight="1">
      <c r="A33" s="13"/>
      <c r="B33" s="32" t="s">
        <v>245</v>
      </c>
      <c r="C33" s="10"/>
      <c r="D33" s="10">
        <v>16</v>
      </c>
      <c r="E33" s="10">
        <f t="shared" si="0"/>
        <v>32</v>
      </c>
      <c r="F33" s="15">
        <v>60</v>
      </c>
      <c r="G33" s="15">
        <f t="shared" si="1"/>
        <v>1920</v>
      </c>
    </row>
    <row r="34" spans="1:7" s="1" customFormat="1" ht="15.75" customHeight="1">
      <c r="A34" s="13"/>
      <c r="B34" s="32" t="s">
        <v>246</v>
      </c>
      <c r="C34" s="10"/>
      <c r="D34" s="10">
        <v>10</v>
      </c>
      <c r="E34" s="10">
        <f t="shared" si="0"/>
        <v>20</v>
      </c>
      <c r="F34" s="15">
        <v>60</v>
      </c>
      <c r="G34" s="15">
        <f t="shared" si="1"/>
        <v>1200</v>
      </c>
    </row>
    <row r="35" spans="1:7" s="1" customFormat="1" ht="15.75" customHeight="1">
      <c r="A35" s="13"/>
      <c r="B35" s="32" t="s">
        <v>247</v>
      </c>
      <c r="C35" s="10">
        <v>4</v>
      </c>
      <c r="D35" s="10">
        <v>74</v>
      </c>
      <c r="E35" s="10">
        <f t="shared" si="0"/>
        <v>152</v>
      </c>
      <c r="F35" s="15">
        <v>60</v>
      </c>
      <c r="G35" s="15">
        <f t="shared" si="1"/>
        <v>9120</v>
      </c>
    </row>
    <row r="36" spans="1:7" s="1" customFormat="1" ht="15.75" customHeight="1">
      <c r="A36" s="13"/>
      <c r="B36" s="32" t="s">
        <v>248</v>
      </c>
      <c r="C36" s="10">
        <v>25</v>
      </c>
      <c r="D36" s="10">
        <v>11</v>
      </c>
      <c r="E36" s="10">
        <f t="shared" si="0"/>
        <v>47</v>
      </c>
      <c r="F36" s="15">
        <v>60</v>
      </c>
      <c r="G36" s="15">
        <f t="shared" si="1"/>
        <v>2820</v>
      </c>
    </row>
    <row r="37" spans="1:7" s="1" customFormat="1" ht="15.75" customHeight="1">
      <c r="A37" s="13"/>
      <c r="B37" s="32" t="s">
        <v>249</v>
      </c>
      <c r="C37" s="10">
        <v>1</v>
      </c>
      <c r="D37" s="10"/>
      <c r="E37" s="10">
        <f t="shared" si="0"/>
        <v>1</v>
      </c>
      <c r="F37" s="15">
        <v>60</v>
      </c>
      <c r="G37" s="15">
        <f t="shared" si="1"/>
        <v>60</v>
      </c>
    </row>
    <row r="38" spans="1:7" s="1" customFormat="1" ht="15.75" customHeight="1">
      <c r="A38" s="13"/>
      <c r="B38" s="32" t="s">
        <v>250</v>
      </c>
      <c r="C38" s="10">
        <v>2</v>
      </c>
      <c r="D38" s="10"/>
      <c r="E38" s="10">
        <f t="shared" si="0"/>
        <v>2</v>
      </c>
      <c r="F38" s="15">
        <v>60</v>
      </c>
      <c r="G38" s="15">
        <f t="shared" si="1"/>
        <v>120</v>
      </c>
    </row>
    <row r="39" spans="1:7" s="1" customFormat="1" ht="15.75" customHeight="1">
      <c r="A39" s="13"/>
      <c r="B39" s="32" t="s">
        <v>173</v>
      </c>
      <c r="C39" s="10">
        <v>4</v>
      </c>
      <c r="D39" s="10"/>
      <c r="E39" s="10">
        <f t="shared" si="0"/>
        <v>4</v>
      </c>
      <c r="F39" s="15">
        <v>60</v>
      </c>
      <c r="G39" s="15">
        <f t="shared" si="1"/>
        <v>240</v>
      </c>
    </row>
    <row r="40" spans="1:7" s="1" customFormat="1" ht="15.75" customHeight="1">
      <c r="A40" s="13"/>
      <c r="B40" s="32" t="s">
        <v>251</v>
      </c>
      <c r="C40" s="10">
        <v>55</v>
      </c>
      <c r="D40" s="10">
        <v>46</v>
      </c>
      <c r="E40" s="10">
        <f t="shared" si="0"/>
        <v>147</v>
      </c>
      <c r="F40" s="15">
        <v>60</v>
      </c>
      <c r="G40" s="15">
        <f t="shared" si="1"/>
        <v>8820</v>
      </c>
    </row>
    <row r="41" spans="1:7" s="1" customFormat="1" ht="15.75" customHeight="1">
      <c r="A41" s="13"/>
      <c r="B41" s="32" t="s">
        <v>252</v>
      </c>
      <c r="C41" s="10"/>
      <c r="D41" s="10">
        <v>4</v>
      </c>
      <c r="E41" s="10">
        <f t="shared" si="0"/>
        <v>8</v>
      </c>
      <c r="F41" s="15">
        <v>60</v>
      </c>
      <c r="G41" s="15">
        <f t="shared" si="1"/>
        <v>480</v>
      </c>
    </row>
    <row r="42" spans="1:7" s="1" customFormat="1" ht="15.75" customHeight="1">
      <c r="A42" s="13"/>
      <c r="B42" s="32" t="s">
        <v>253</v>
      </c>
      <c r="C42" s="10"/>
      <c r="D42" s="10">
        <v>1</v>
      </c>
      <c r="E42" s="10">
        <f t="shared" si="0"/>
        <v>2</v>
      </c>
      <c r="F42" s="15">
        <v>60</v>
      </c>
      <c r="G42" s="15">
        <f t="shared" si="1"/>
        <v>120</v>
      </c>
    </row>
    <row r="43" spans="1:7" s="1" customFormat="1" ht="15.75" customHeight="1">
      <c r="A43" s="13"/>
      <c r="B43" s="32" t="s">
        <v>150</v>
      </c>
      <c r="C43" s="10">
        <v>1</v>
      </c>
      <c r="D43" s="10">
        <v>30</v>
      </c>
      <c r="E43" s="10">
        <f t="shared" si="0"/>
        <v>61</v>
      </c>
      <c r="F43" s="15">
        <v>60</v>
      </c>
      <c r="G43" s="15">
        <f t="shared" si="1"/>
        <v>3660</v>
      </c>
    </row>
    <row r="44" spans="1:7" s="1" customFormat="1" ht="15.75" customHeight="1">
      <c r="A44" s="13"/>
      <c r="B44" s="32" t="s">
        <v>254</v>
      </c>
      <c r="C44" s="10"/>
      <c r="D44" s="10">
        <v>6</v>
      </c>
      <c r="E44" s="10">
        <f t="shared" si="0"/>
        <v>12</v>
      </c>
      <c r="F44" s="15">
        <v>60</v>
      </c>
      <c r="G44" s="15">
        <f t="shared" si="1"/>
        <v>720</v>
      </c>
    </row>
    <row r="45" spans="1:7" s="1" customFormat="1" ht="15.75" customHeight="1">
      <c r="A45" s="13"/>
      <c r="B45" s="32" t="s">
        <v>160</v>
      </c>
      <c r="C45" s="10">
        <v>123</v>
      </c>
      <c r="D45" s="10"/>
      <c r="E45" s="10">
        <f t="shared" si="0"/>
        <v>123</v>
      </c>
      <c r="F45" s="15">
        <v>60</v>
      </c>
      <c r="G45" s="15">
        <f t="shared" si="1"/>
        <v>7380</v>
      </c>
    </row>
    <row r="46" spans="1:7" s="1" customFormat="1" ht="15.75" customHeight="1">
      <c r="A46" s="13"/>
      <c r="B46" s="32" t="s">
        <v>255</v>
      </c>
      <c r="C46" s="10">
        <v>18</v>
      </c>
      <c r="D46" s="10"/>
      <c r="E46" s="10">
        <f t="shared" si="0"/>
        <v>18</v>
      </c>
      <c r="F46" s="15">
        <v>60</v>
      </c>
      <c r="G46" s="15">
        <f t="shared" si="1"/>
        <v>1080</v>
      </c>
    </row>
    <row r="47" spans="1:7" s="2" customFormat="1" ht="15.75" customHeight="1">
      <c r="A47" s="16"/>
      <c r="B47" s="31" t="s">
        <v>11</v>
      </c>
      <c r="C47" s="18">
        <f>SUM(C25:C46)</f>
        <v>376</v>
      </c>
      <c r="D47" s="18">
        <f>SUM(D25:D46)</f>
        <v>221</v>
      </c>
      <c r="E47" s="18">
        <f t="shared" si="0"/>
        <v>818</v>
      </c>
      <c r="F47" s="19">
        <v>60</v>
      </c>
      <c r="G47" s="19">
        <f t="shared" si="1"/>
        <v>49080</v>
      </c>
    </row>
    <row r="48" spans="1:7" s="1" customFormat="1" ht="15.75" customHeight="1">
      <c r="A48" s="13" t="s">
        <v>85</v>
      </c>
      <c r="B48" s="32" t="s">
        <v>256</v>
      </c>
      <c r="C48" s="10">
        <v>2</v>
      </c>
      <c r="D48" s="10"/>
      <c r="E48" s="10">
        <f t="shared" si="0"/>
        <v>2</v>
      </c>
      <c r="F48" s="15">
        <v>60</v>
      </c>
      <c r="G48" s="15">
        <f t="shared" si="1"/>
        <v>120</v>
      </c>
    </row>
    <row r="49" spans="1:7" s="1" customFormat="1" ht="15.75" customHeight="1">
      <c r="A49" s="13"/>
      <c r="B49" s="32" t="s">
        <v>139</v>
      </c>
      <c r="C49" s="10">
        <v>5</v>
      </c>
      <c r="D49" s="10">
        <v>2</v>
      </c>
      <c r="E49" s="10">
        <f t="shared" si="0"/>
        <v>9</v>
      </c>
      <c r="F49" s="15">
        <v>60</v>
      </c>
      <c r="G49" s="15">
        <f t="shared" si="1"/>
        <v>540</v>
      </c>
    </row>
    <row r="50" spans="1:7" s="1" customFormat="1" ht="15.75" customHeight="1">
      <c r="A50" s="13"/>
      <c r="B50" s="32" t="s">
        <v>257</v>
      </c>
      <c r="C50" s="10">
        <v>12</v>
      </c>
      <c r="D50" s="10">
        <v>1</v>
      </c>
      <c r="E50" s="10">
        <f t="shared" si="0"/>
        <v>14</v>
      </c>
      <c r="F50" s="15">
        <v>60</v>
      </c>
      <c r="G50" s="15">
        <f t="shared" si="1"/>
        <v>840</v>
      </c>
    </row>
    <row r="51" spans="1:7" s="1" customFormat="1" ht="15.75" customHeight="1">
      <c r="A51" s="13"/>
      <c r="B51" s="32" t="s">
        <v>136</v>
      </c>
      <c r="C51" s="10">
        <v>23</v>
      </c>
      <c r="D51" s="10"/>
      <c r="E51" s="10">
        <f t="shared" si="0"/>
        <v>23</v>
      </c>
      <c r="F51" s="15">
        <v>60</v>
      </c>
      <c r="G51" s="15">
        <f t="shared" si="1"/>
        <v>1380</v>
      </c>
    </row>
    <row r="52" spans="1:7" s="1" customFormat="1" ht="15.75" customHeight="1">
      <c r="A52" s="13"/>
      <c r="B52" s="32" t="s">
        <v>258</v>
      </c>
      <c r="C52" s="10">
        <v>15</v>
      </c>
      <c r="D52" s="10"/>
      <c r="E52" s="10">
        <f t="shared" si="0"/>
        <v>15</v>
      </c>
      <c r="F52" s="15">
        <v>60</v>
      </c>
      <c r="G52" s="15">
        <f t="shared" si="1"/>
        <v>900</v>
      </c>
    </row>
    <row r="53" spans="1:7" s="1" customFormat="1" ht="15.75" customHeight="1">
      <c r="A53" s="13"/>
      <c r="B53" s="32" t="s">
        <v>240</v>
      </c>
      <c r="C53" s="10">
        <v>3</v>
      </c>
      <c r="D53" s="10"/>
      <c r="E53" s="10">
        <f t="shared" si="0"/>
        <v>3</v>
      </c>
      <c r="F53" s="15">
        <v>60</v>
      </c>
      <c r="G53" s="15">
        <f t="shared" si="1"/>
        <v>180</v>
      </c>
    </row>
    <row r="54" spans="1:7" s="1" customFormat="1" ht="15.75" customHeight="1">
      <c r="A54" s="13"/>
      <c r="B54" s="32" t="s">
        <v>259</v>
      </c>
      <c r="C54" s="10"/>
      <c r="D54" s="10">
        <v>11</v>
      </c>
      <c r="E54" s="10">
        <f t="shared" si="0"/>
        <v>22</v>
      </c>
      <c r="F54" s="15">
        <v>60</v>
      </c>
      <c r="G54" s="15">
        <f t="shared" si="1"/>
        <v>1320</v>
      </c>
    </row>
    <row r="55" spans="1:7" s="1" customFormat="1" ht="15.75" customHeight="1">
      <c r="A55" s="13"/>
      <c r="B55" s="32" t="s">
        <v>260</v>
      </c>
      <c r="C55" s="10">
        <v>3</v>
      </c>
      <c r="D55" s="10"/>
      <c r="E55" s="10">
        <f t="shared" si="0"/>
        <v>3</v>
      </c>
      <c r="F55" s="15">
        <v>60</v>
      </c>
      <c r="G55" s="15">
        <f t="shared" si="1"/>
        <v>180</v>
      </c>
    </row>
    <row r="56" spans="1:7" s="1" customFormat="1" ht="15.75" customHeight="1">
      <c r="A56" s="13"/>
      <c r="B56" s="32" t="s">
        <v>261</v>
      </c>
      <c r="C56" s="10"/>
      <c r="D56" s="10">
        <v>1</v>
      </c>
      <c r="E56" s="10">
        <f t="shared" si="0"/>
        <v>2</v>
      </c>
      <c r="F56" s="15">
        <v>60</v>
      </c>
      <c r="G56" s="15">
        <f t="shared" si="1"/>
        <v>120</v>
      </c>
    </row>
    <row r="57" spans="1:7" s="1" customFormat="1" ht="15.75" customHeight="1">
      <c r="A57" s="13"/>
      <c r="B57" s="32" t="s">
        <v>262</v>
      </c>
      <c r="C57" s="10"/>
      <c r="D57" s="10">
        <v>3</v>
      </c>
      <c r="E57" s="10">
        <f t="shared" si="0"/>
        <v>6</v>
      </c>
      <c r="F57" s="15">
        <v>60</v>
      </c>
      <c r="G57" s="15">
        <f t="shared" si="1"/>
        <v>360</v>
      </c>
    </row>
    <row r="58" spans="1:7" s="2" customFormat="1" ht="15.75" customHeight="1">
      <c r="A58" s="16"/>
      <c r="B58" s="31" t="s">
        <v>11</v>
      </c>
      <c r="C58" s="18">
        <f>SUM(C48:C57)</f>
        <v>63</v>
      </c>
      <c r="D58" s="18">
        <f>SUM(D48:D57)</f>
        <v>18</v>
      </c>
      <c r="E58" s="18">
        <f t="shared" si="0"/>
        <v>99</v>
      </c>
      <c r="F58" s="19">
        <v>60</v>
      </c>
      <c r="G58" s="19">
        <f t="shared" si="1"/>
        <v>5940</v>
      </c>
    </row>
    <row r="59" spans="1:7" s="2" customFormat="1" ht="15.75" customHeight="1">
      <c r="A59" s="31" t="s">
        <v>11</v>
      </c>
      <c r="B59" s="18"/>
      <c r="C59" s="18">
        <f>C16+C24+C47+C58</f>
        <v>1740</v>
      </c>
      <c r="D59" s="18">
        <f>D16+D24+D47+D58</f>
        <v>241</v>
      </c>
      <c r="E59" s="18">
        <f t="shared" si="0"/>
        <v>2222</v>
      </c>
      <c r="F59" s="19">
        <v>60</v>
      </c>
      <c r="G59" s="19">
        <f t="shared" si="1"/>
        <v>133320</v>
      </c>
    </row>
  </sheetData>
  <sheetProtection/>
  <mergeCells count="14">
    <mergeCell ref="A1:B1"/>
    <mergeCell ref="A2:G2"/>
    <mergeCell ref="A3:G3"/>
    <mergeCell ref="C5:D5"/>
    <mergeCell ref="A59:B59"/>
    <mergeCell ref="A5:A6"/>
    <mergeCell ref="A7:A16"/>
    <mergeCell ref="A17:A24"/>
    <mergeCell ref="A25:A47"/>
    <mergeCell ref="A48:A58"/>
    <mergeCell ref="B5:B6"/>
    <mergeCell ref="E5:E6"/>
    <mergeCell ref="F5:F6"/>
    <mergeCell ref="G5:G6"/>
  </mergeCells>
  <printOptions/>
  <pageMargins left="1.2201388888888889" right="0.15694444444444444" top="0.5118055555555555" bottom="0.5118055555555555" header="0.275" footer="0.03888888888888889"/>
  <pageSetup fitToHeight="0" fitToWidth="1" horizontalDpi="600" verticalDpi="600" orientation="portrait" paperSize="9"/>
  <headerFooter>
    <oddFooter>&amp;C第 &amp;P 页，共 &amp;N 页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I25" sqref="I25"/>
    </sheetView>
  </sheetViews>
  <sheetFormatPr defaultColWidth="10.28125" defaultRowHeight="21" customHeight="1"/>
  <cols>
    <col min="1" max="1" width="10.140625" style="1" customWidth="1"/>
    <col min="2" max="2" width="15.00390625" style="3" customWidth="1"/>
    <col min="3" max="3" width="11.57421875" style="3" customWidth="1"/>
    <col min="4" max="4" width="11.7109375" style="3" customWidth="1"/>
    <col min="5" max="5" width="10.8515625" style="3" customWidth="1"/>
    <col min="6" max="6" width="13.7109375" style="4" customWidth="1"/>
    <col min="7" max="7" width="17.28125" style="4" customWidth="1"/>
    <col min="8" max="16384" width="10.28125" style="1" customWidth="1"/>
  </cols>
  <sheetData>
    <row r="1" spans="1:2" ht="21" customHeight="1">
      <c r="A1" s="5" t="s">
        <v>263</v>
      </c>
      <c r="B1" s="5"/>
    </row>
    <row r="2" spans="1:7" ht="27.75" customHeight="1">
      <c r="A2" s="6" t="s">
        <v>116</v>
      </c>
      <c r="B2" s="7"/>
      <c r="C2" s="7"/>
      <c r="D2" s="7"/>
      <c r="E2" s="7"/>
      <c r="F2" s="7"/>
      <c r="G2" s="7"/>
    </row>
    <row r="3" spans="1:7" s="1" customFormat="1" ht="25.5" customHeight="1">
      <c r="A3" s="8" t="s">
        <v>117</v>
      </c>
      <c r="B3" s="9"/>
      <c r="C3" s="9"/>
      <c r="D3" s="9"/>
      <c r="E3" s="9"/>
      <c r="F3" s="9"/>
      <c r="G3" s="9"/>
    </row>
    <row r="4" spans="1:7" s="1" customFormat="1" ht="27" customHeight="1">
      <c r="A4" s="1" t="s">
        <v>264</v>
      </c>
      <c r="E4" s="3" t="s">
        <v>55</v>
      </c>
      <c r="F4" s="4"/>
      <c r="G4" s="4"/>
    </row>
    <row r="5" spans="1:7" s="1" customFormat="1" ht="21" customHeight="1">
      <c r="A5" s="10" t="s">
        <v>119</v>
      </c>
      <c r="B5" s="10" t="s">
        <v>120</v>
      </c>
      <c r="C5" s="10" t="s">
        <v>121</v>
      </c>
      <c r="D5" s="10"/>
      <c r="E5" s="11" t="s">
        <v>122</v>
      </c>
      <c r="F5" s="12" t="s">
        <v>225</v>
      </c>
      <c r="G5" s="12" t="s">
        <v>265</v>
      </c>
    </row>
    <row r="6" spans="1:7" s="1" customFormat="1" ht="21" customHeight="1">
      <c r="A6" s="10"/>
      <c r="B6" s="10"/>
      <c r="C6" s="13" t="s">
        <v>125</v>
      </c>
      <c r="D6" s="13" t="s">
        <v>126</v>
      </c>
      <c r="E6" s="11"/>
      <c r="F6" s="12"/>
      <c r="G6" s="12"/>
    </row>
    <row r="7" spans="1:7" s="1" customFormat="1" ht="19.5" customHeight="1">
      <c r="A7" s="13" t="s">
        <v>82</v>
      </c>
      <c r="B7" s="14" t="s">
        <v>232</v>
      </c>
      <c r="C7" s="10">
        <v>42</v>
      </c>
      <c r="D7" s="10"/>
      <c r="E7" s="10">
        <f>C7+D7*2</f>
        <v>42</v>
      </c>
      <c r="F7" s="15">
        <v>60</v>
      </c>
      <c r="G7" s="15">
        <f aca="true" t="shared" si="0" ref="G7:G12">E7*F7</f>
        <v>2520</v>
      </c>
    </row>
    <row r="8" spans="1:7" s="1" customFormat="1" ht="19.5" customHeight="1">
      <c r="A8" s="13"/>
      <c r="B8" s="14" t="s">
        <v>266</v>
      </c>
      <c r="C8" s="10"/>
      <c r="D8" s="10">
        <v>39</v>
      </c>
      <c r="E8" s="10">
        <f>C8+D8*2</f>
        <v>78</v>
      </c>
      <c r="F8" s="15">
        <v>60</v>
      </c>
      <c r="G8" s="15">
        <f t="shared" si="0"/>
        <v>4680</v>
      </c>
    </row>
    <row r="9" spans="1:7" s="2" customFormat="1" ht="19.5" customHeight="1">
      <c r="A9" s="16"/>
      <c r="B9" s="17" t="s">
        <v>68</v>
      </c>
      <c r="C9" s="18">
        <f>SUM(C7:C8)</f>
        <v>42</v>
      </c>
      <c r="D9" s="18">
        <f>SUM(D7:D8)</f>
        <v>39</v>
      </c>
      <c r="E9" s="18">
        <f>SUM(E7:E8)</f>
        <v>120</v>
      </c>
      <c r="F9" s="19">
        <v>60</v>
      </c>
      <c r="G9" s="19">
        <f t="shared" si="0"/>
        <v>7200</v>
      </c>
    </row>
    <row r="10" spans="1:7" s="2" customFormat="1" ht="19.5" customHeight="1">
      <c r="A10" s="20" t="s">
        <v>83</v>
      </c>
      <c r="B10" s="21" t="s">
        <v>138</v>
      </c>
      <c r="C10" s="22">
        <v>26</v>
      </c>
      <c r="D10" s="22"/>
      <c r="E10" s="22">
        <f>C10+D10*2</f>
        <v>26</v>
      </c>
      <c r="F10" s="23">
        <v>60</v>
      </c>
      <c r="G10" s="23">
        <f t="shared" si="0"/>
        <v>1560</v>
      </c>
    </row>
    <row r="11" spans="1:7" s="2" customFormat="1" ht="19.5" customHeight="1">
      <c r="A11" s="20"/>
      <c r="B11" s="21" t="s">
        <v>242</v>
      </c>
      <c r="C11" s="22">
        <v>364</v>
      </c>
      <c r="D11" s="22"/>
      <c r="E11" s="22">
        <f>C11+D11*2</f>
        <v>364</v>
      </c>
      <c r="F11" s="23">
        <v>60</v>
      </c>
      <c r="G11" s="23">
        <f t="shared" si="0"/>
        <v>21840</v>
      </c>
    </row>
    <row r="12" spans="1:7" s="2" customFormat="1" ht="19.5" customHeight="1">
      <c r="A12" s="20"/>
      <c r="B12" s="21" t="s">
        <v>267</v>
      </c>
      <c r="C12" s="22"/>
      <c r="D12" s="22">
        <v>70</v>
      </c>
      <c r="E12" s="22">
        <f>C12+D12*2</f>
        <v>140</v>
      </c>
      <c r="F12" s="23">
        <v>60</v>
      </c>
      <c r="G12" s="23">
        <f t="shared" si="0"/>
        <v>8400</v>
      </c>
    </row>
    <row r="13" spans="1:7" s="2" customFormat="1" ht="19.5" customHeight="1">
      <c r="A13" s="24"/>
      <c r="B13" s="17" t="s">
        <v>68</v>
      </c>
      <c r="C13" s="18">
        <f>SUM(C10:C12)</f>
        <v>390</v>
      </c>
      <c r="D13" s="18">
        <f>SUM(D10:D12)</f>
        <v>70</v>
      </c>
      <c r="E13" s="18">
        <f>SUM(E10:E12)</f>
        <v>530</v>
      </c>
      <c r="F13" s="19">
        <v>60</v>
      </c>
      <c r="G13" s="19">
        <f aca="true" t="shared" si="1" ref="G13:G25">E13*F13</f>
        <v>31800</v>
      </c>
    </row>
    <row r="14" spans="1:7" s="1" customFormat="1" ht="18" customHeight="1">
      <c r="A14" s="13" t="s">
        <v>84</v>
      </c>
      <c r="B14" s="25" t="s">
        <v>268</v>
      </c>
      <c r="C14" s="10"/>
      <c r="D14" s="10">
        <v>2</v>
      </c>
      <c r="E14" s="10">
        <f aca="true" t="shared" si="2" ref="E14:E23">C14+D14*2</f>
        <v>4</v>
      </c>
      <c r="F14" s="15">
        <v>60</v>
      </c>
      <c r="G14" s="15">
        <f t="shared" si="1"/>
        <v>240</v>
      </c>
    </row>
    <row r="15" spans="1:7" s="1" customFormat="1" ht="18" customHeight="1">
      <c r="A15" s="13"/>
      <c r="B15" s="26" t="s">
        <v>269</v>
      </c>
      <c r="C15" s="10"/>
      <c r="D15" s="10">
        <v>8</v>
      </c>
      <c r="E15" s="10">
        <f t="shared" si="2"/>
        <v>16</v>
      </c>
      <c r="F15" s="15">
        <v>60</v>
      </c>
      <c r="G15" s="15">
        <f t="shared" si="1"/>
        <v>960</v>
      </c>
    </row>
    <row r="16" spans="1:7" s="1" customFormat="1" ht="18" customHeight="1">
      <c r="A16" s="13"/>
      <c r="B16" s="26" t="s">
        <v>156</v>
      </c>
      <c r="C16" s="10">
        <v>245</v>
      </c>
      <c r="D16" s="10">
        <v>43</v>
      </c>
      <c r="E16" s="10">
        <f t="shared" si="2"/>
        <v>331</v>
      </c>
      <c r="F16" s="15">
        <v>60</v>
      </c>
      <c r="G16" s="15">
        <f t="shared" si="1"/>
        <v>19860</v>
      </c>
    </row>
    <row r="17" spans="1:7" s="1" customFormat="1" ht="18" customHeight="1">
      <c r="A17" s="13"/>
      <c r="B17" s="26" t="s">
        <v>270</v>
      </c>
      <c r="C17" s="10">
        <v>754</v>
      </c>
      <c r="D17" s="10">
        <v>41</v>
      </c>
      <c r="E17" s="10">
        <f t="shared" si="2"/>
        <v>836</v>
      </c>
      <c r="F17" s="15">
        <v>60</v>
      </c>
      <c r="G17" s="15">
        <f t="shared" si="1"/>
        <v>50160</v>
      </c>
    </row>
    <row r="18" spans="1:7" s="1" customFormat="1" ht="18" customHeight="1">
      <c r="A18" s="13"/>
      <c r="B18" s="26" t="s">
        <v>271</v>
      </c>
      <c r="C18" s="10">
        <v>2</v>
      </c>
      <c r="D18" s="10"/>
      <c r="E18" s="10">
        <f t="shared" si="2"/>
        <v>2</v>
      </c>
      <c r="F18" s="15">
        <v>60</v>
      </c>
      <c r="G18" s="15">
        <f t="shared" si="1"/>
        <v>120</v>
      </c>
    </row>
    <row r="19" spans="1:7" s="2" customFormat="1" ht="18" customHeight="1">
      <c r="A19" s="16"/>
      <c r="B19" s="17" t="s">
        <v>68</v>
      </c>
      <c r="C19" s="18">
        <f>SUM(C14:C18)</f>
        <v>1001</v>
      </c>
      <c r="D19" s="18">
        <f>SUM(D14:D18)</f>
        <v>94</v>
      </c>
      <c r="E19" s="18">
        <f t="shared" si="2"/>
        <v>1189</v>
      </c>
      <c r="F19" s="19">
        <v>60</v>
      </c>
      <c r="G19" s="19">
        <f t="shared" si="1"/>
        <v>71340</v>
      </c>
    </row>
    <row r="20" spans="1:7" s="2" customFormat="1" ht="18" customHeight="1">
      <c r="A20" s="27" t="s">
        <v>85</v>
      </c>
      <c r="B20" s="28" t="s">
        <v>260</v>
      </c>
      <c r="C20" s="22">
        <v>3</v>
      </c>
      <c r="D20" s="22">
        <v>4</v>
      </c>
      <c r="E20" s="22">
        <f t="shared" si="2"/>
        <v>11</v>
      </c>
      <c r="F20" s="23">
        <v>60</v>
      </c>
      <c r="G20" s="23">
        <f t="shared" si="1"/>
        <v>660</v>
      </c>
    </row>
    <row r="21" spans="1:7" s="2" customFormat="1" ht="18" customHeight="1">
      <c r="A21" s="29"/>
      <c r="B21" s="28" t="s">
        <v>272</v>
      </c>
      <c r="C21" s="22">
        <v>1</v>
      </c>
      <c r="D21" s="22"/>
      <c r="E21" s="22">
        <f t="shared" si="2"/>
        <v>1</v>
      </c>
      <c r="F21" s="23">
        <v>60</v>
      </c>
      <c r="G21" s="23">
        <f t="shared" si="1"/>
        <v>60</v>
      </c>
    </row>
    <row r="22" spans="1:7" s="2" customFormat="1" ht="18" customHeight="1">
      <c r="A22" s="29"/>
      <c r="B22" s="28" t="s">
        <v>273</v>
      </c>
      <c r="C22" s="22"/>
      <c r="D22" s="22">
        <v>10</v>
      </c>
      <c r="E22" s="22">
        <f t="shared" si="2"/>
        <v>20</v>
      </c>
      <c r="F22" s="23">
        <v>60</v>
      </c>
      <c r="G22" s="23">
        <f t="shared" si="1"/>
        <v>1200</v>
      </c>
    </row>
    <row r="23" spans="1:7" s="2" customFormat="1" ht="18" customHeight="1">
      <c r="A23" s="29"/>
      <c r="B23" s="28" t="s">
        <v>262</v>
      </c>
      <c r="C23" s="22"/>
      <c r="D23" s="22">
        <v>4</v>
      </c>
      <c r="E23" s="22">
        <f t="shared" si="2"/>
        <v>8</v>
      </c>
      <c r="F23" s="23">
        <v>60</v>
      </c>
      <c r="G23" s="23">
        <f t="shared" si="1"/>
        <v>480</v>
      </c>
    </row>
    <row r="24" spans="1:7" s="2" customFormat="1" ht="18" customHeight="1">
      <c r="A24" s="30"/>
      <c r="B24" s="17" t="s">
        <v>68</v>
      </c>
      <c r="C24" s="18">
        <f>SUM(C20:C23)</f>
        <v>4</v>
      </c>
      <c r="D24" s="18">
        <f>SUM(D20:D23)</f>
        <v>18</v>
      </c>
      <c r="E24" s="18">
        <f>SUM(E20:E23)</f>
        <v>40</v>
      </c>
      <c r="F24" s="19">
        <v>60</v>
      </c>
      <c r="G24" s="19">
        <f t="shared" si="1"/>
        <v>2400</v>
      </c>
    </row>
    <row r="25" spans="1:7" s="2" customFormat="1" ht="33" customHeight="1">
      <c r="A25" s="31" t="s">
        <v>11</v>
      </c>
      <c r="B25" s="18"/>
      <c r="C25" s="18">
        <f>C9+C13+C19+C24</f>
        <v>1437</v>
      </c>
      <c r="D25" s="18">
        <f>D9+D13+D19+D24</f>
        <v>221</v>
      </c>
      <c r="E25" s="18">
        <f>E9+E13+E19+E24</f>
        <v>1879</v>
      </c>
      <c r="F25" s="19">
        <v>60</v>
      </c>
      <c r="G25" s="19">
        <f t="shared" si="1"/>
        <v>112740</v>
      </c>
    </row>
  </sheetData>
  <sheetProtection/>
  <mergeCells count="14">
    <mergeCell ref="A1:B1"/>
    <mergeCell ref="A2:G2"/>
    <mergeCell ref="A3:G3"/>
    <mergeCell ref="C5:D5"/>
    <mergeCell ref="A25:B25"/>
    <mergeCell ref="A5:A6"/>
    <mergeCell ref="A7:A9"/>
    <mergeCell ref="A10:A13"/>
    <mergeCell ref="A14:A19"/>
    <mergeCell ref="A20:A24"/>
    <mergeCell ref="B5:B6"/>
    <mergeCell ref="E5:E6"/>
    <mergeCell ref="F5:F6"/>
    <mergeCell ref="G5:G6"/>
  </mergeCells>
  <printOptions/>
  <pageMargins left="0.9048611111111111" right="0.3541666666666667" top="0.6298611111111111" bottom="0.39305555555555555" header="0.5" footer="0.15694444444444444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SheetLayoutView="100" workbookViewId="0" topLeftCell="A1">
      <selection activeCell="A20" sqref="A20:B20"/>
    </sheetView>
  </sheetViews>
  <sheetFormatPr defaultColWidth="9.140625" defaultRowHeight="12.75"/>
  <cols>
    <col min="1" max="1" width="6.00390625" style="139" customWidth="1"/>
    <col min="2" max="2" width="36.8515625" style="141" customWidth="1"/>
    <col min="3" max="3" width="8.00390625" style="138" customWidth="1"/>
    <col min="4" max="4" width="15.140625" style="142" customWidth="1"/>
    <col min="5" max="5" width="9.421875" style="138" customWidth="1"/>
    <col min="6" max="6" width="13.28125" style="142" customWidth="1"/>
    <col min="7" max="7" width="9.140625" style="138" customWidth="1"/>
    <col min="8" max="8" width="13.421875" style="142" customWidth="1"/>
    <col min="9" max="9" width="9.140625" style="138" customWidth="1"/>
    <col min="10" max="10" width="13.00390625" style="142" customWidth="1"/>
    <col min="11" max="11" width="9.140625" style="138" customWidth="1"/>
    <col min="12" max="12" width="12.8515625" style="142" customWidth="1"/>
    <col min="13" max="13" width="13.8515625" style="142" customWidth="1"/>
    <col min="14" max="14" width="26.421875" style="141" customWidth="1"/>
    <col min="15" max="15" width="16.7109375" style="138" customWidth="1"/>
    <col min="16" max="16384" width="9.140625" style="138" customWidth="1"/>
  </cols>
  <sheetData>
    <row r="1" spans="1:14" s="138" customFormat="1" ht="16.5">
      <c r="A1" s="143" t="s">
        <v>46</v>
      </c>
      <c r="B1" s="143"/>
      <c r="D1" s="142"/>
      <c r="F1" s="142"/>
      <c r="H1" s="142"/>
      <c r="J1" s="142"/>
      <c r="L1" s="142"/>
      <c r="M1" s="142"/>
      <c r="N1" s="141"/>
    </row>
    <row r="2" spans="1:14" s="138" customFormat="1" ht="30.75" customHeight="1">
      <c r="A2" s="144" t="s">
        <v>47</v>
      </c>
      <c r="B2" s="145"/>
      <c r="C2" s="144"/>
      <c r="D2" s="146"/>
      <c r="E2" s="144"/>
      <c r="F2" s="146"/>
      <c r="G2" s="144"/>
      <c r="H2" s="146"/>
      <c r="I2" s="144"/>
      <c r="J2" s="146"/>
      <c r="K2" s="144"/>
      <c r="L2" s="146"/>
      <c r="M2" s="146"/>
      <c r="N2" s="144"/>
    </row>
    <row r="3" spans="1:14" s="138" customFormat="1" ht="18.75" customHeight="1">
      <c r="A3" s="139"/>
      <c r="B3" s="147"/>
      <c r="C3" s="148"/>
      <c r="D3" s="149"/>
      <c r="E3" s="148"/>
      <c r="F3" s="150" t="s">
        <v>2</v>
      </c>
      <c r="H3" s="142"/>
      <c r="J3" s="150"/>
      <c r="K3" s="168"/>
      <c r="L3" s="169" t="s">
        <v>3</v>
      </c>
      <c r="M3" s="150"/>
      <c r="N3" s="141"/>
    </row>
    <row r="4" spans="1:14" s="138" customFormat="1" ht="36" customHeight="1">
      <c r="A4" s="151" t="s">
        <v>4</v>
      </c>
      <c r="B4" s="152" t="s">
        <v>5</v>
      </c>
      <c r="C4" s="152" t="s">
        <v>6</v>
      </c>
      <c r="D4" s="153"/>
      <c r="E4" s="152" t="s">
        <v>7</v>
      </c>
      <c r="F4" s="153"/>
      <c r="G4" s="152" t="s">
        <v>8</v>
      </c>
      <c r="H4" s="153"/>
      <c r="I4" s="152" t="s">
        <v>9</v>
      </c>
      <c r="J4" s="153"/>
      <c r="K4" s="152" t="s">
        <v>10</v>
      </c>
      <c r="L4" s="153"/>
      <c r="M4" s="153" t="s">
        <v>11</v>
      </c>
      <c r="N4" s="154" t="s">
        <v>48</v>
      </c>
    </row>
    <row r="5" spans="1:14" s="139" customFormat="1" ht="33.75" customHeight="1">
      <c r="A5" s="151"/>
      <c r="B5" s="152"/>
      <c r="C5" s="152" t="s">
        <v>13</v>
      </c>
      <c r="D5" s="153" t="s">
        <v>14</v>
      </c>
      <c r="E5" s="154" t="s">
        <v>15</v>
      </c>
      <c r="F5" s="155" t="s">
        <v>14</v>
      </c>
      <c r="G5" s="154" t="s">
        <v>15</v>
      </c>
      <c r="H5" s="155" t="s">
        <v>14</v>
      </c>
      <c r="I5" s="154" t="s">
        <v>15</v>
      </c>
      <c r="J5" s="155" t="s">
        <v>14</v>
      </c>
      <c r="K5" s="154" t="s">
        <v>15</v>
      </c>
      <c r="L5" s="155" t="s">
        <v>14</v>
      </c>
      <c r="M5" s="155"/>
      <c r="N5" s="154"/>
    </row>
    <row r="6" spans="1:15" s="138" customFormat="1" ht="30" customHeight="1">
      <c r="A6" s="156">
        <v>1</v>
      </c>
      <c r="B6" s="157" t="s">
        <v>16</v>
      </c>
      <c r="C6" s="158"/>
      <c r="D6" s="159">
        <f>'附表1'!D6-'附表2'!D6</f>
        <v>0</v>
      </c>
      <c r="E6" s="158"/>
      <c r="F6" s="159">
        <f>'附表1'!F6-'附表2'!F6</f>
        <v>0</v>
      </c>
      <c r="G6" s="158"/>
      <c r="H6" s="159">
        <f>'附表1'!H6-'附表2'!H6</f>
        <v>0</v>
      </c>
      <c r="I6" s="158"/>
      <c r="J6" s="159">
        <f>'附表1'!J6-'附表2'!J6</f>
        <v>0</v>
      </c>
      <c r="K6" s="158"/>
      <c r="L6" s="159">
        <f>'附表1'!L6-'附表2'!L6</f>
        <v>0</v>
      </c>
      <c r="M6" s="170">
        <f aca="true" t="shared" si="0" ref="M6:M19">D6+F6+H6+J6+L6</f>
        <v>0</v>
      </c>
      <c r="N6" s="171"/>
      <c r="O6" s="172"/>
    </row>
    <row r="7" spans="1:15" s="138" customFormat="1" ht="34.5" customHeight="1">
      <c r="A7" s="160">
        <f aca="true" t="shared" si="1" ref="A7:A19">A6+1</f>
        <v>2</v>
      </c>
      <c r="B7" s="161" t="s">
        <v>18</v>
      </c>
      <c r="C7" s="158"/>
      <c r="D7" s="159">
        <f>'附表1'!D7-'附表2'!D7</f>
        <v>0</v>
      </c>
      <c r="E7" s="158"/>
      <c r="F7" s="159">
        <f>'附表1'!F7-'附表2'!F7</f>
        <v>0</v>
      </c>
      <c r="G7" s="158"/>
      <c r="H7" s="159">
        <f>'附表1'!H7-'附表2'!H7</f>
        <v>0</v>
      </c>
      <c r="I7" s="158">
        <f>'附表1'!I7-'附表2'!I7</f>
        <v>2875</v>
      </c>
      <c r="J7" s="159">
        <f>'附表1'!J7-'附表2'!J7</f>
        <v>172500</v>
      </c>
      <c r="K7" s="158"/>
      <c r="L7" s="159">
        <f>'附表1'!L7-'附表2'!L7</f>
        <v>0</v>
      </c>
      <c r="M7" s="170">
        <f t="shared" si="0"/>
        <v>172500</v>
      </c>
      <c r="N7" s="173" t="s">
        <v>49</v>
      </c>
      <c r="O7" s="172"/>
    </row>
    <row r="8" spans="1:15" s="138" customFormat="1" ht="34.5" customHeight="1">
      <c r="A8" s="156">
        <f t="shared" si="1"/>
        <v>3</v>
      </c>
      <c r="B8" s="157" t="s">
        <v>20</v>
      </c>
      <c r="C8" s="158"/>
      <c r="D8" s="159">
        <f>'附表1'!D8-'附表2'!D8</f>
        <v>0</v>
      </c>
      <c r="E8" s="158"/>
      <c r="F8" s="159">
        <f>'附表1'!F8-'附表2'!F8</f>
        <v>0</v>
      </c>
      <c r="G8" s="158"/>
      <c r="H8" s="159">
        <f>'附表1'!H8-'附表2'!H8</f>
        <v>0</v>
      </c>
      <c r="I8" s="158">
        <f>'附表1'!I8-'附表2'!I8</f>
        <v>10</v>
      </c>
      <c r="J8" s="159">
        <f>'附表1'!J8-'附表2'!J8</f>
        <v>600</v>
      </c>
      <c r="K8" s="158"/>
      <c r="L8" s="159">
        <f>'附表1'!L8-'附表2'!L8</f>
        <v>0</v>
      </c>
      <c r="M8" s="174">
        <f t="shared" si="0"/>
        <v>600</v>
      </c>
      <c r="N8" s="173" t="s">
        <v>50</v>
      </c>
      <c r="O8" s="172"/>
    </row>
    <row r="9" spans="1:15" s="138" customFormat="1" ht="34.5" customHeight="1">
      <c r="A9" s="156">
        <f t="shared" si="1"/>
        <v>4</v>
      </c>
      <c r="B9" s="157" t="s">
        <v>22</v>
      </c>
      <c r="C9" s="158"/>
      <c r="D9" s="159">
        <f>'附表1'!D9-'附表2'!D9</f>
        <v>0</v>
      </c>
      <c r="E9" s="158"/>
      <c r="F9" s="159">
        <f>'附表1'!F9-'附表2'!F9</f>
        <v>0</v>
      </c>
      <c r="G9" s="158"/>
      <c r="H9" s="159">
        <f>'附表1'!H9-'附表2'!H9</f>
        <v>0</v>
      </c>
      <c r="I9" s="158"/>
      <c r="J9" s="159">
        <f>'附表1'!J9-'附表2'!J9</f>
        <v>0</v>
      </c>
      <c r="K9" s="158"/>
      <c r="L9" s="159">
        <f>'附表1'!L9-'附表2'!L9</f>
        <v>0</v>
      </c>
      <c r="M9" s="174">
        <f t="shared" si="0"/>
        <v>0</v>
      </c>
      <c r="N9" s="173"/>
      <c r="O9" s="172"/>
    </row>
    <row r="10" spans="1:15" s="138" customFormat="1" ht="34.5" customHeight="1">
      <c r="A10" s="156">
        <f t="shared" si="1"/>
        <v>5</v>
      </c>
      <c r="B10" s="157" t="s">
        <v>24</v>
      </c>
      <c r="C10" s="158"/>
      <c r="D10" s="159">
        <f>'附表1'!D10-'附表2'!D10</f>
        <v>0</v>
      </c>
      <c r="E10" s="158"/>
      <c r="F10" s="159">
        <f>'附表1'!F10-'附表2'!F10</f>
        <v>0</v>
      </c>
      <c r="G10" s="158"/>
      <c r="H10" s="159">
        <f>'附表1'!H10-'附表2'!H10</f>
        <v>0</v>
      </c>
      <c r="I10" s="158">
        <f>'附表1'!I10-'附表2'!I10</f>
        <v>902</v>
      </c>
      <c r="J10" s="159">
        <f>'附表1'!J10-'附表2'!J10</f>
        <v>54120</v>
      </c>
      <c r="K10" s="158"/>
      <c r="L10" s="159">
        <f>'附表1'!L10-'附表2'!L10</f>
        <v>0</v>
      </c>
      <c r="M10" s="170">
        <f t="shared" si="0"/>
        <v>54120</v>
      </c>
      <c r="N10" s="173" t="s">
        <v>49</v>
      </c>
      <c r="O10" s="172"/>
    </row>
    <row r="11" spans="1:15" s="138" customFormat="1" ht="34.5" customHeight="1">
      <c r="A11" s="156">
        <f t="shared" si="1"/>
        <v>6</v>
      </c>
      <c r="B11" s="157" t="s">
        <v>26</v>
      </c>
      <c r="C11" s="158"/>
      <c r="D11" s="159">
        <f>'附表1'!D11-'附表2'!D11</f>
        <v>0</v>
      </c>
      <c r="E11" s="158"/>
      <c r="F11" s="159">
        <f>'附表1'!F11-'附表2'!F11</f>
        <v>0</v>
      </c>
      <c r="G11" s="158"/>
      <c r="H11" s="159">
        <f>'附表1'!H11-'附表2'!H11</f>
        <v>0</v>
      </c>
      <c r="I11" s="158"/>
      <c r="J11" s="159">
        <f>'附表1'!J11-'附表2'!J11</f>
        <v>0</v>
      </c>
      <c r="K11" s="158">
        <f>'附表1'!K11-'附表2'!K11</f>
        <v>13931</v>
      </c>
      <c r="L11" s="159">
        <f>'附表1'!L11-'附表2'!L11</f>
        <v>0</v>
      </c>
      <c r="M11" s="170">
        <f t="shared" si="0"/>
        <v>0</v>
      </c>
      <c r="N11" s="173" t="s">
        <v>51</v>
      </c>
      <c r="O11" s="172"/>
    </row>
    <row r="12" spans="1:15" s="138" customFormat="1" ht="28.5" customHeight="1">
      <c r="A12" s="156">
        <f t="shared" si="1"/>
        <v>7</v>
      </c>
      <c r="B12" s="157" t="s">
        <v>28</v>
      </c>
      <c r="C12" s="158"/>
      <c r="D12" s="159">
        <f>'附表1'!D12-'附表2'!D12</f>
        <v>0</v>
      </c>
      <c r="E12" s="158"/>
      <c r="F12" s="159">
        <f>'附表1'!F12-'附表2'!F12</f>
        <v>0</v>
      </c>
      <c r="G12" s="158"/>
      <c r="H12" s="159">
        <f>'附表1'!H12-'附表2'!H12</f>
        <v>0</v>
      </c>
      <c r="I12" s="158">
        <f>'附表1'!I12-'附表2'!I12</f>
        <v>2222</v>
      </c>
      <c r="J12" s="159">
        <f>'附表1'!J12-'附表2'!J12</f>
        <v>133320</v>
      </c>
      <c r="K12" s="158"/>
      <c r="L12" s="159">
        <f>'附表1'!L12-'附表2'!L12</f>
        <v>0</v>
      </c>
      <c r="M12" s="170">
        <f t="shared" si="0"/>
        <v>133320</v>
      </c>
      <c r="N12" s="173" t="s">
        <v>49</v>
      </c>
      <c r="O12" s="172"/>
    </row>
    <row r="13" spans="1:15" s="138" customFormat="1" ht="27.75" customHeight="1">
      <c r="A13" s="156">
        <f t="shared" si="1"/>
        <v>8</v>
      </c>
      <c r="B13" s="157" t="s">
        <v>30</v>
      </c>
      <c r="C13" s="158"/>
      <c r="D13" s="159">
        <f>'附表1'!D13-'附表2'!D13</f>
        <v>0</v>
      </c>
      <c r="E13" s="158"/>
      <c r="F13" s="159">
        <f>'附表1'!F13-'附表2'!F13</f>
        <v>0</v>
      </c>
      <c r="G13" s="158"/>
      <c r="H13" s="159">
        <f>'附表1'!H13-'附表2'!H13</f>
        <v>0</v>
      </c>
      <c r="I13" s="158">
        <f>'附表1'!I13-'附表2'!I13</f>
        <v>1879</v>
      </c>
      <c r="J13" s="159">
        <f>'附表1'!J13-'附表2'!J13</f>
        <v>112740</v>
      </c>
      <c r="K13" s="158"/>
      <c r="L13" s="159">
        <f>'附表1'!L13-'附表2'!L13</f>
        <v>0</v>
      </c>
      <c r="M13" s="170">
        <f t="shared" si="0"/>
        <v>112740</v>
      </c>
      <c r="N13" s="173" t="s">
        <v>49</v>
      </c>
      <c r="O13" s="172"/>
    </row>
    <row r="14" spans="1:15" s="138" customFormat="1" ht="27.75" customHeight="1">
      <c r="A14" s="156">
        <f t="shared" si="1"/>
        <v>9</v>
      </c>
      <c r="B14" s="157" t="s">
        <v>31</v>
      </c>
      <c r="C14" s="158"/>
      <c r="D14" s="159">
        <f>'附表1'!D14-'附表2'!D14</f>
        <v>0</v>
      </c>
      <c r="E14" s="158"/>
      <c r="F14" s="159">
        <f>'附表1'!F14-'附表2'!F14</f>
        <v>0</v>
      </c>
      <c r="G14" s="158"/>
      <c r="H14" s="159">
        <f>'附表1'!H14-'附表2'!H14</f>
        <v>0</v>
      </c>
      <c r="I14" s="158"/>
      <c r="J14" s="159">
        <f>'附表1'!J14-'附表2'!J14</f>
        <v>0</v>
      </c>
      <c r="K14" s="158"/>
      <c r="L14" s="159">
        <f>'附表1'!L14-'附表2'!L14</f>
        <v>0</v>
      </c>
      <c r="M14" s="170">
        <f t="shared" si="0"/>
        <v>0</v>
      </c>
      <c r="N14" s="173"/>
      <c r="O14" s="172"/>
    </row>
    <row r="15" spans="1:15" s="138" customFormat="1" ht="27.75" customHeight="1">
      <c r="A15" s="156">
        <f t="shared" si="1"/>
        <v>10</v>
      </c>
      <c r="B15" s="157" t="s">
        <v>33</v>
      </c>
      <c r="C15" s="158"/>
      <c r="D15" s="159">
        <f>'附表1'!D15-'附表2'!D15</f>
        <v>0</v>
      </c>
      <c r="E15" s="158"/>
      <c r="F15" s="159">
        <f>'附表1'!F15-'附表2'!F15</f>
        <v>0</v>
      </c>
      <c r="G15" s="158"/>
      <c r="H15" s="159">
        <f>'附表1'!H15-'附表2'!H15</f>
        <v>0</v>
      </c>
      <c r="I15" s="158"/>
      <c r="J15" s="159">
        <f>'附表1'!J15-'附表2'!J15</f>
        <v>0</v>
      </c>
      <c r="K15" s="158"/>
      <c r="L15" s="159">
        <f>'附表1'!L15-'附表2'!L15</f>
        <v>0</v>
      </c>
      <c r="M15" s="170">
        <f t="shared" si="0"/>
        <v>0</v>
      </c>
      <c r="N15" s="173"/>
      <c r="O15" s="172"/>
    </row>
    <row r="16" spans="1:15" s="138" customFormat="1" ht="36" customHeight="1">
      <c r="A16" s="156">
        <f t="shared" si="1"/>
        <v>11</v>
      </c>
      <c r="B16" s="157" t="s">
        <v>35</v>
      </c>
      <c r="C16" s="158"/>
      <c r="D16" s="159">
        <f>'附表1'!D16-'附表2'!D16</f>
        <v>0</v>
      </c>
      <c r="E16" s="158"/>
      <c r="F16" s="159">
        <f>'附表1'!F16-'附表2'!F16</f>
        <v>0</v>
      </c>
      <c r="G16" s="158"/>
      <c r="H16" s="159">
        <f>'附表1'!H16-'附表2'!H16</f>
        <v>0</v>
      </c>
      <c r="I16" s="158"/>
      <c r="J16" s="159">
        <f>'附表1'!J16-'附表2'!J16</f>
        <v>0</v>
      </c>
      <c r="K16" s="158">
        <f>'附表1'!K16-'附表2'!K16</f>
        <v>246</v>
      </c>
      <c r="L16" s="159">
        <f>'附表1'!L16-'附表2'!L16</f>
        <v>0</v>
      </c>
      <c r="M16" s="170">
        <f t="shared" si="0"/>
        <v>0</v>
      </c>
      <c r="N16" s="173" t="s">
        <v>51</v>
      </c>
      <c r="O16" s="172"/>
    </row>
    <row r="17" spans="1:15" s="138" customFormat="1" ht="34.5" customHeight="1">
      <c r="A17" s="156">
        <f t="shared" si="1"/>
        <v>12</v>
      </c>
      <c r="B17" s="157" t="s">
        <v>36</v>
      </c>
      <c r="C17" s="158"/>
      <c r="D17" s="159">
        <f>'附表1'!D17-'附表2'!D17</f>
        <v>0</v>
      </c>
      <c r="E17" s="158"/>
      <c r="F17" s="159">
        <f>'附表1'!F17-'附表2'!F17</f>
        <v>0</v>
      </c>
      <c r="G17" s="158"/>
      <c r="H17" s="159">
        <f>'附表1'!H17-'附表2'!H17</f>
        <v>0</v>
      </c>
      <c r="I17" s="158"/>
      <c r="J17" s="159">
        <f>'附表1'!J17-'附表2'!J17</f>
        <v>0</v>
      </c>
      <c r="K17" s="158"/>
      <c r="L17" s="159">
        <f>'附表1'!L17-'附表2'!L17</f>
        <v>0</v>
      </c>
      <c r="M17" s="170">
        <f t="shared" si="0"/>
        <v>0</v>
      </c>
      <c r="N17" s="173"/>
      <c r="O17" s="172"/>
    </row>
    <row r="18" spans="1:15" s="138" customFormat="1" ht="30" customHeight="1">
      <c r="A18" s="156">
        <f t="shared" si="1"/>
        <v>13</v>
      </c>
      <c r="B18" s="157" t="s">
        <v>38</v>
      </c>
      <c r="C18" s="158"/>
      <c r="D18" s="159">
        <f>'附表1'!D18-'附表2'!D18</f>
        <v>0</v>
      </c>
      <c r="E18" s="158"/>
      <c r="F18" s="159">
        <f>'附表1'!F18-'附表2'!F18</f>
        <v>0</v>
      </c>
      <c r="G18" s="158"/>
      <c r="H18" s="159">
        <f>'附表1'!H18-'附表2'!H18</f>
        <v>0</v>
      </c>
      <c r="I18" s="158"/>
      <c r="J18" s="159">
        <f>'附表1'!J18-'附表2'!J18</f>
        <v>0</v>
      </c>
      <c r="K18" s="158"/>
      <c r="L18" s="159">
        <f>'附表1'!L18-'附表2'!L18</f>
        <v>0</v>
      </c>
      <c r="M18" s="170">
        <f t="shared" si="0"/>
        <v>0</v>
      </c>
      <c r="N18" s="173"/>
      <c r="O18" s="172"/>
    </row>
    <row r="19" spans="1:15" s="138" customFormat="1" ht="30" customHeight="1">
      <c r="A19" s="156">
        <f t="shared" si="1"/>
        <v>14</v>
      </c>
      <c r="B19" s="157" t="s">
        <v>40</v>
      </c>
      <c r="C19" s="158"/>
      <c r="D19" s="159">
        <f>'附表1'!D19-'附表2'!D19</f>
        <v>0</v>
      </c>
      <c r="E19" s="158"/>
      <c r="F19" s="159">
        <f>'附表1'!F19-'附表2'!F19</f>
        <v>0</v>
      </c>
      <c r="G19" s="158"/>
      <c r="H19" s="159">
        <f>'附表1'!H19-'附表2'!H19</f>
        <v>0</v>
      </c>
      <c r="I19" s="158"/>
      <c r="J19" s="159">
        <f>'附表1'!J19-'附表2'!J19</f>
        <v>0</v>
      </c>
      <c r="K19" s="158"/>
      <c r="L19" s="159">
        <f>'附表1'!L19-'附表2'!L19</f>
        <v>0</v>
      </c>
      <c r="M19" s="170">
        <f t="shared" si="0"/>
        <v>0</v>
      </c>
      <c r="N19" s="173"/>
      <c r="O19" s="172"/>
    </row>
    <row r="20" spans="1:15" s="140" customFormat="1" ht="30.75" customHeight="1">
      <c r="A20" s="151" t="s">
        <v>11</v>
      </c>
      <c r="B20" s="162"/>
      <c r="C20" s="163"/>
      <c r="D20" s="164">
        <f aca="true" t="shared" si="2" ref="C20:M20">SUM(D6:D19)</f>
        <v>0</v>
      </c>
      <c r="E20" s="163"/>
      <c r="F20" s="164">
        <f t="shared" si="2"/>
        <v>0</v>
      </c>
      <c r="G20" s="163"/>
      <c r="H20" s="164">
        <f t="shared" si="2"/>
        <v>0</v>
      </c>
      <c r="I20" s="163">
        <f t="shared" si="2"/>
        <v>7888</v>
      </c>
      <c r="J20" s="164">
        <f t="shared" si="2"/>
        <v>473280</v>
      </c>
      <c r="K20" s="163">
        <f t="shared" si="2"/>
        <v>14177</v>
      </c>
      <c r="L20" s="164">
        <f t="shared" si="2"/>
        <v>0</v>
      </c>
      <c r="M20" s="175">
        <f t="shared" si="2"/>
        <v>473280</v>
      </c>
      <c r="N20" s="176"/>
      <c r="O20" s="177"/>
    </row>
    <row r="21" spans="1:14" ht="33.75" customHeight="1">
      <c r="A21" s="165"/>
      <c r="B21" s="166"/>
      <c r="C21" s="139"/>
      <c r="D21" s="167"/>
      <c r="E21" s="139"/>
      <c r="F21" s="167"/>
      <c r="G21" s="139"/>
      <c r="H21" s="167"/>
      <c r="I21" s="139"/>
      <c r="J21" s="167"/>
      <c r="K21" s="139"/>
      <c r="L21" s="167"/>
      <c r="M21" s="167"/>
      <c r="N21" s="139"/>
    </row>
    <row r="22" spans="2:14" ht="34.5" customHeight="1">
      <c r="B22" s="166"/>
      <c r="C22" s="139"/>
      <c r="D22" s="167"/>
      <c r="E22" s="139"/>
      <c r="F22" s="167"/>
      <c r="G22" s="139"/>
      <c r="H22" s="167"/>
      <c r="I22" s="139"/>
      <c r="J22" s="167"/>
      <c r="K22" s="139"/>
      <c r="L22" s="167"/>
      <c r="M22" s="167"/>
      <c r="N22" s="139"/>
    </row>
    <row r="23" spans="2:14" ht="16.5">
      <c r="B23" s="166"/>
      <c r="C23" s="139"/>
      <c r="D23" s="167"/>
      <c r="E23" s="139"/>
      <c r="F23" s="167"/>
      <c r="G23" s="139"/>
      <c r="H23" s="167"/>
      <c r="I23" s="139"/>
      <c r="J23" s="167"/>
      <c r="K23" s="139"/>
      <c r="L23" s="167"/>
      <c r="M23" s="167"/>
      <c r="N23" s="139"/>
    </row>
    <row r="24" spans="2:14" ht="16.5">
      <c r="B24" s="166"/>
      <c r="C24" s="139"/>
      <c r="D24" s="167"/>
      <c r="E24" s="139"/>
      <c r="F24" s="167"/>
      <c r="G24" s="139"/>
      <c r="H24" s="167"/>
      <c r="I24" s="139"/>
      <c r="J24" s="167"/>
      <c r="K24" s="139"/>
      <c r="L24" s="167"/>
      <c r="M24" s="167"/>
      <c r="N24" s="139"/>
    </row>
  </sheetData>
  <sheetProtection/>
  <mergeCells count="18">
    <mergeCell ref="A1:B1"/>
    <mergeCell ref="A2:N2"/>
    <mergeCell ref="A3:E3"/>
    <mergeCell ref="L3:M3"/>
    <mergeCell ref="C4:D4"/>
    <mergeCell ref="E4:F4"/>
    <mergeCell ref="G4:H4"/>
    <mergeCell ref="I4:J4"/>
    <mergeCell ref="K4:L4"/>
    <mergeCell ref="A20:B20"/>
    <mergeCell ref="B21:N21"/>
    <mergeCell ref="B22:N22"/>
    <mergeCell ref="B23:N23"/>
    <mergeCell ref="B24:N24"/>
    <mergeCell ref="A4:A5"/>
    <mergeCell ref="B4:B5"/>
    <mergeCell ref="M4:M5"/>
    <mergeCell ref="N4:N5"/>
  </mergeCells>
  <printOptions/>
  <pageMargins left="0.2361111111111111" right="0.11805555555555555" top="0.7479166666666667" bottom="0.3145833333333333" header="0.5" footer="0.2361111111111111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1" width="6.421875" style="78" customWidth="1"/>
    <col min="2" max="2" width="11.421875" style="79" customWidth="1"/>
    <col min="3" max="3" width="5.8515625" style="79" customWidth="1"/>
    <col min="4" max="4" width="7.5742187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140625" style="78" customWidth="1"/>
    <col min="9" max="9" width="18.421875" style="81" customWidth="1"/>
    <col min="10" max="10" width="9.140625" style="78" customWidth="1"/>
    <col min="11" max="11" width="19.00390625" style="81" customWidth="1"/>
    <col min="12" max="12" width="43.8515625" style="79" customWidth="1"/>
    <col min="13" max="16384" width="9.140625" style="80" customWidth="1"/>
  </cols>
  <sheetData>
    <row r="1" spans="1:4" ht="21" customHeight="1">
      <c r="A1" s="82" t="s">
        <v>52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54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>G6+G7</f>
        <v>0</v>
      </c>
      <c r="H8" s="92"/>
      <c r="I8" s="104">
        <f>I6+I7</f>
        <v>0</v>
      </c>
      <c r="J8" s="92"/>
      <c r="K8" s="104">
        <f>K6+K7</f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>
        <v>0</v>
      </c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>
        <v>102</v>
      </c>
      <c r="G10" s="105">
        <f>F10*100000</f>
        <v>10200000</v>
      </c>
      <c r="H10" s="92">
        <v>102</v>
      </c>
      <c r="I10" s="97">
        <f>H10*100000</f>
        <v>10200000</v>
      </c>
      <c r="J10" s="92"/>
      <c r="K10" s="97">
        <f>G10-I10</f>
        <v>0</v>
      </c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>
        <f>F9+F10</f>
        <v>102</v>
      </c>
      <c r="G11" s="106">
        <f>G9+G10</f>
        <v>10200000</v>
      </c>
      <c r="H11" s="92">
        <f>H9+H10</f>
        <v>102</v>
      </c>
      <c r="I11" s="97">
        <f>I9+I10</f>
        <v>10200000</v>
      </c>
      <c r="J11" s="92"/>
      <c r="K11" s="97">
        <f>K9+K10</f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>G12+G13</f>
        <v>0</v>
      </c>
      <c r="H14" s="92"/>
      <c r="I14" s="104">
        <f>I12+I13</f>
        <v>0</v>
      </c>
      <c r="J14" s="92"/>
      <c r="K14" s="104">
        <f>K12+K13</f>
        <v>0</v>
      </c>
      <c r="L14" s="132"/>
    </row>
    <row r="15" spans="1:12" ht="21" customHeight="1">
      <c r="A15" s="92"/>
      <c r="B15" s="98"/>
      <c r="C15" s="94" t="s">
        <v>73</v>
      </c>
      <c r="D15" s="137"/>
      <c r="E15" s="95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22" t="s">
        <v>11</v>
      </c>
      <c r="D16" s="122"/>
      <c r="E16" s="109"/>
      <c r="F16" s="108">
        <f>F8+F11+F14+F15</f>
        <v>102</v>
      </c>
      <c r="G16" s="112">
        <f>G8+G11+G14+G15</f>
        <v>10200000</v>
      </c>
      <c r="H16" s="108">
        <f>H8+H11+H14+H15</f>
        <v>102</v>
      </c>
      <c r="I16" s="112">
        <f>I8+I11+I14+I15</f>
        <v>10200000</v>
      </c>
      <c r="J16" s="108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/>
      <c r="H17" s="92"/>
      <c r="I17" s="97"/>
      <c r="J17" s="92"/>
      <c r="K17" s="97"/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>
        <v>3996</v>
      </c>
      <c r="G18" s="97">
        <f>F18*120/2</f>
        <v>239760</v>
      </c>
      <c r="H18" s="92">
        <v>3996</v>
      </c>
      <c r="I18" s="97">
        <f>H18*120/2</f>
        <v>239760</v>
      </c>
      <c r="J18" s="92"/>
      <c r="K18" s="97">
        <f>G18-I18</f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/>
      <c r="H24" s="108"/>
      <c r="I24" s="125"/>
      <c r="J24" s="108"/>
      <c r="K24" s="125"/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/>
      <c r="H25" s="92"/>
      <c r="I25" s="97"/>
      <c r="J25" s="92"/>
      <c r="K25" s="97"/>
      <c r="L25" s="134" t="s">
        <v>87</v>
      </c>
    </row>
    <row r="26" spans="1:12" s="77" customFormat="1" ht="24.75" customHeight="1">
      <c r="A26" s="126" t="s">
        <v>88</v>
      </c>
      <c r="B26" s="108"/>
      <c r="C26" s="108"/>
      <c r="D26" s="108"/>
      <c r="E26" s="108"/>
      <c r="F26" s="108"/>
      <c r="G26" s="112">
        <f>G16+G17+G18+G19+G25</f>
        <v>10439760</v>
      </c>
      <c r="H26" s="108"/>
      <c r="I26" s="112">
        <f>I16+I17+I18+I19+I25</f>
        <v>10439760</v>
      </c>
      <c r="J26" s="108"/>
      <c r="K26" s="112">
        <f>K16+K17+K18+K19+K25</f>
        <v>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541666666666667" right="0.15694444444444444" top="0.8659722222222223" bottom="0.275" header="0.5" footer="0.11805555555555555"/>
  <pageSetup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I26" sqref="I26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42187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45.7109375" style="79" customWidth="1"/>
    <col min="13" max="16384" width="9.140625" style="80" customWidth="1"/>
  </cols>
  <sheetData>
    <row r="1" spans="1:4" ht="21" customHeight="1">
      <c r="A1" s="82" t="s">
        <v>89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90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>
        <v>241</v>
      </c>
      <c r="G7" s="97">
        <f>F7*40000</f>
        <v>9640000</v>
      </c>
      <c r="H7" s="92">
        <v>241</v>
      </c>
      <c r="I7" s="97">
        <f>H7*40000</f>
        <v>9640000</v>
      </c>
      <c r="J7" s="92"/>
      <c r="K7" s="97">
        <f>G7-I7</f>
        <v>0</v>
      </c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>
        <f aca="true" t="shared" si="0" ref="F8:K8">F6+F7</f>
        <v>241</v>
      </c>
      <c r="G8" s="104">
        <f t="shared" si="0"/>
        <v>9640000</v>
      </c>
      <c r="H8" s="92">
        <f t="shared" si="0"/>
        <v>241</v>
      </c>
      <c r="I8" s="104">
        <f t="shared" si="0"/>
        <v>9640000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>
        <v>0</v>
      </c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>
        <f>G10-I10</f>
        <v>0</v>
      </c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F11:I11">G9+G10</f>
        <v>0</v>
      </c>
      <c r="H11" s="92"/>
      <c r="I11" s="97">
        <f t="shared" si="1"/>
        <v>0</v>
      </c>
      <c r="J11" s="92"/>
      <c r="K11" s="97">
        <f>K9+K10</f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F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1" customHeight="1">
      <c r="A15" s="92"/>
      <c r="B15" s="98"/>
      <c r="C15" s="94" t="s">
        <v>73</v>
      </c>
      <c r="D15" s="137"/>
      <c r="E15" s="95"/>
      <c r="F15" s="92">
        <v>3</v>
      </c>
      <c r="G15" s="97">
        <f>F15*30000</f>
        <v>90000</v>
      </c>
      <c r="H15" s="92">
        <v>3</v>
      </c>
      <c r="I15" s="97">
        <f>H15*30000</f>
        <v>90000</v>
      </c>
      <c r="J15" s="92"/>
      <c r="K15" s="97">
        <f>G15-I15</f>
        <v>0</v>
      </c>
      <c r="L15" s="130" t="s">
        <v>74</v>
      </c>
    </row>
    <row r="16" spans="1:12" s="77" customFormat="1" ht="18.75" customHeight="1">
      <c r="A16" s="108"/>
      <c r="B16" s="109"/>
      <c r="C16" s="122" t="s">
        <v>11</v>
      </c>
      <c r="D16" s="122"/>
      <c r="E16" s="109"/>
      <c r="F16" s="108">
        <f aca="true" t="shared" si="3" ref="F16:K16">F8+F11+F14+F15</f>
        <v>244</v>
      </c>
      <c r="G16" s="112">
        <f t="shared" si="3"/>
        <v>9730000</v>
      </c>
      <c r="H16" s="108">
        <f t="shared" si="3"/>
        <v>244</v>
      </c>
      <c r="I16" s="112">
        <f t="shared" si="3"/>
        <v>9730000</v>
      </c>
      <c r="J16" s="108"/>
      <c r="K16" s="112">
        <f t="shared" si="3"/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/>
      <c r="H17" s="92"/>
      <c r="I17" s="97"/>
      <c r="J17" s="92"/>
      <c r="K17" s="97"/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/>
      <c r="H18" s="92"/>
      <c r="I18" s="97"/>
      <c r="J18" s="92"/>
      <c r="K18" s="97"/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>
        <v>4585</v>
      </c>
      <c r="G19" s="97">
        <f>F19*60</f>
        <v>275100</v>
      </c>
      <c r="H19" s="92">
        <v>4585</v>
      </c>
      <c r="I19" s="97">
        <f>H19*60</f>
        <v>275100</v>
      </c>
      <c r="J19" s="92"/>
      <c r="K19" s="97">
        <f>G19-I19</f>
        <v>0</v>
      </c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>
        <v>4133</v>
      </c>
      <c r="G20" s="97">
        <f>F20*60</f>
        <v>247980</v>
      </c>
      <c r="H20" s="92">
        <v>3641</v>
      </c>
      <c r="I20" s="97">
        <f>H20*60</f>
        <v>218460</v>
      </c>
      <c r="J20" s="92">
        <f>F20-H20</f>
        <v>492</v>
      </c>
      <c r="K20" s="97">
        <f>G20-I20</f>
        <v>29520</v>
      </c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>
        <v>9891</v>
      </c>
      <c r="G21" s="97">
        <f>F21*60</f>
        <v>593460</v>
      </c>
      <c r="H21" s="92">
        <v>9643</v>
      </c>
      <c r="I21" s="97">
        <f>H21*60</f>
        <v>578580</v>
      </c>
      <c r="J21" s="92">
        <f>F21-H21</f>
        <v>248</v>
      </c>
      <c r="K21" s="97">
        <f>G21-I21</f>
        <v>14880</v>
      </c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>
        <v>39508</v>
      </c>
      <c r="G22" s="97">
        <f>F22*60</f>
        <v>2370480</v>
      </c>
      <c r="H22" s="92">
        <v>37373</v>
      </c>
      <c r="I22" s="97">
        <f>H22*60</f>
        <v>2242380</v>
      </c>
      <c r="J22" s="92">
        <f>F22-H22</f>
        <v>2135</v>
      </c>
      <c r="K22" s="97">
        <f>G22-I22</f>
        <v>128100</v>
      </c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>
        <v>7194</v>
      </c>
      <c r="G23" s="97">
        <f>F23*60</f>
        <v>431640</v>
      </c>
      <c r="H23" s="92">
        <v>7194</v>
      </c>
      <c r="I23" s="97">
        <f>H23*60</f>
        <v>431640</v>
      </c>
      <c r="J23" s="92"/>
      <c r="K23" s="97">
        <f>G23-I23</f>
        <v>0</v>
      </c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>
        <f aca="true" t="shared" si="4" ref="F24:K24">SUM(F19:F23)</f>
        <v>65311</v>
      </c>
      <c r="G24" s="125">
        <f t="shared" si="4"/>
        <v>3918660</v>
      </c>
      <c r="H24" s="108">
        <f t="shared" si="4"/>
        <v>62436</v>
      </c>
      <c r="I24" s="125">
        <f t="shared" si="4"/>
        <v>3746160</v>
      </c>
      <c r="J24" s="108">
        <f t="shared" si="4"/>
        <v>2875</v>
      </c>
      <c r="K24" s="125">
        <f t="shared" si="4"/>
        <v>172500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/>
      <c r="H25" s="92"/>
      <c r="I25" s="97"/>
      <c r="J25" s="92"/>
      <c r="K25" s="97"/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>G16+G17+G18+G24+G25</f>
        <v>13648660</v>
      </c>
      <c r="H26" s="112"/>
      <c r="I26" s="112">
        <f>I16+I17+I18+I24+I25</f>
        <v>13476160</v>
      </c>
      <c r="J26" s="112"/>
      <c r="K26" s="112">
        <f>K16+K17+K18+K24+K25</f>
        <v>172500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I26" sqref="I26"/>
    </sheetView>
  </sheetViews>
  <sheetFormatPr defaultColWidth="9.140625" defaultRowHeight="12.75"/>
  <cols>
    <col min="1" max="1" width="6.421875" style="78" customWidth="1"/>
    <col min="2" max="2" width="10.00390625" style="79" customWidth="1"/>
    <col min="3" max="4" width="6.710937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46.00390625" style="79" customWidth="1"/>
    <col min="13" max="16384" width="9.140625" style="80" customWidth="1"/>
  </cols>
  <sheetData>
    <row r="1" spans="1:4" ht="21" customHeight="1">
      <c r="A1" s="82" t="s">
        <v>91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92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>
        <v>108</v>
      </c>
      <c r="G7" s="97">
        <f>F7*40000</f>
        <v>4320000</v>
      </c>
      <c r="H7" s="92">
        <v>108</v>
      </c>
      <c r="I7" s="97">
        <f>H7*40000</f>
        <v>4320000</v>
      </c>
      <c r="J7" s="92"/>
      <c r="K7" s="97">
        <f>G7-I7</f>
        <v>0</v>
      </c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>
        <f aca="true" t="shared" si="0" ref="F8:I8">F6+F7</f>
        <v>108</v>
      </c>
      <c r="G8" s="104">
        <f t="shared" si="0"/>
        <v>4320000</v>
      </c>
      <c r="H8" s="92">
        <f t="shared" si="0"/>
        <v>108</v>
      </c>
      <c r="I8" s="104">
        <f t="shared" si="0"/>
        <v>4320000</v>
      </c>
      <c r="J8" s="92"/>
      <c r="K8" s="104">
        <f>K6+K7</f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>
        <v>0</v>
      </c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>
        <f>G10-I10</f>
        <v>0</v>
      </c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1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>
        <f>F8+F11+F14+F15</f>
        <v>108</v>
      </c>
      <c r="G16" s="112">
        <f>G8+G11+G14+G15</f>
        <v>4320000</v>
      </c>
      <c r="H16" s="108">
        <f>H8+H11+H14+H15</f>
        <v>108</v>
      </c>
      <c r="I16" s="112">
        <f>I8+I11+I14+I15</f>
        <v>4320000</v>
      </c>
      <c r="J16" s="108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/>
      <c r="H17" s="92"/>
      <c r="I17" s="97"/>
      <c r="J17" s="92"/>
      <c r="K17" s="97"/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/>
      <c r="H18" s="92"/>
      <c r="I18" s="97"/>
      <c r="J18" s="92"/>
      <c r="K18" s="97"/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>
        <f aca="true" t="shared" si="3" ref="G19:G23">F19*60</f>
        <v>0</v>
      </c>
      <c r="H19" s="92"/>
      <c r="I19" s="97">
        <f aca="true" t="shared" si="4" ref="I19:I23">H19*60</f>
        <v>0</v>
      </c>
      <c r="J19" s="92"/>
      <c r="K19" s="97">
        <f aca="true" t="shared" si="5" ref="K19:K23">G19-I19</f>
        <v>0</v>
      </c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>
        <v>1185</v>
      </c>
      <c r="G20" s="97">
        <f t="shared" si="3"/>
        <v>71100</v>
      </c>
      <c r="H20" s="92">
        <v>1182</v>
      </c>
      <c r="I20" s="97">
        <f t="shared" si="4"/>
        <v>70920</v>
      </c>
      <c r="J20" s="92">
        <f aca="true" t="shared" si="6" ref="J20:J22">F20-H20</f>
        <v>3</v>
      </c>
      <c r="K20" s="97">
        <f t="shared" si="5"/>
        <v>180</v>
      </c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>
        <f t="shared" si="3"/>
        <v>0</v>
      </c>
      <c r="H21" s="92"/>
      <c r="I21" s="97">
        <f t="shared" si="4"/>
        <v>0</v>
      </c>
      <c r="J21" s="92"/>
      <c r="K21" s="97">
        <f t="shared" si="5"/>
        <v>0</v>
      </c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>
        <v>1166</v>
      </c>
      <c r="G22" s="97">
        <f t="shared" si="3"/>
        <v>69960</v>
      </c>
      <c r="H22" s="92">
        <v>1166</v>
      </c>
      <c r="I22" s="97">
        <f t="shared" si="4"/>
        <v>69960</v>
      </c>
      <c r="J22" s="92"/>
      <c r="K22" s="97">
        <f t="shared" si="5"/>
        <v>0</v>
      </c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>
        <v>4786</v>
      </c>
      <c r="G23" s="97">
        <f t="shared" si="3"/>
        <v>287160</v>
      </c>
      <c r="H23" s="92">
        <v>4779</v>
      </c>
      <c r="I23" s="97">
        <f t="shared" si="4"/>
        <v>286740</v>
      </c>
      <c r="J23" s="92">
        <f>F23-H23</f>
        <v>7</v>
      </c>
      <c r="K23" s="97">
        <f t="shared" si="5"/>
        <v>420</v>
      </c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>
        <f aca="true" t="shared" si="7" ref="F24:K24">SUM(F19:F23)</f>
        <v>7137</v>
      </c>
      <c r="G24" s="125">
        <f t="shared" si="7"/>
        <v>428220</v>
      </c>
      <c r="H24" s="108">
        <f t="shared" si="7"/>
        <v>7127</v>
      </c>
      <c r="I24" s="125">
        <f t="shared" si="7"/>
        <v>427620</v>
      </c>
      <c r="J24" s="108">
        <f t="shared" si="7"/>
        <v>10</v>
      </c>
      <c r="K24" s="125">
        <f t="shared" si="7"/>
        <v>600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/>
      <c r="H25" s="92"/>
      <c r="I25" s="97"/>
      <c r="J25" s="92"/>
      <c r="K25" s="97"/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8" ref="G26:K26">G16+G17+G18+G24+G25</f>
        <v>4748220</v>
      </c>
      <c r="H26" s="112"/>
      <c r="I26" s="112">
        <f t="shared" si="8"/>
        <v>4747620</v>
      </c>
      <c r="J26" s="112"/>
      <c r="K26" s="112">
        <f t="shared" si="8"/>
        <v>600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I10" sqref="I10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5742187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45.140625" style="79" customWidth="1"/>
    <col min="13" max="16384" width="9.140625" style="80" customWidth="1"/>
  </cols>
  <sheetData>
    <row r="1" spans="1:4" ht="21" customHeight="1">
      <c r="A1" s="82" t="s">
        <v>93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94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F8:I8">G6+G7</f>
        <v>0</v>
      </c>
      <c r="H8" s="92"/>
      <c r="I8" s="104">
        <f t="shared" si="0"/>
        <v>0</v>
      </c>
      <c r="J8" s="92"/>
      <c r="K8" s="104">
        <f>K6+K7</f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>
        <v>0</v>
      </c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>
        <v>50</v>
      </c>
      <c r="G10" s="105">
        <f>F10*100000</f>
        <v>5000000</v>
      </c>
      <c r="H10" s="92">
        <v>50</v>
      </c>
      <c r="I10" s="97">
        <f>H10*100000</f>
        <v>5000000</v>
      </c>
      <c r="J10" s="92"/>
      <c r="K10" s="97">
        <f>G10-I10</f>
        <v>0</v>
      </c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>
        <f>SUM(F9:F10)</f>
        <v>50</v>
      </c>
      <c r="G11" s="106">
        <f aca="true" t="shared" si="1" ref="G11:K11">G9+G10</f>
        <v>5000000</v>
      </c>
      <c r="H11" s="92">
        <f>SUM(H9:H10)</f>
        <v>50</v>
      </c>
      <c r="I11" s="97">
        <f t="shared" si="1"/>
        <v>5000000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4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>
        <f>F8+F11+F14+F15</f>
        <v>50</v>
      </c>
      <c r="G16" s="112">
        <f>G8+G11+G14+G15</f>
        <v>5000000</v>
      </c>
      <c r="H16" s="108">
        <f>H8+H11+H14+H15</f>
        <v>50</v>
      </c>
      <c r="I16" s="112">
        <f>I8+I11+I14+I15</f>
        <v>5000000</v>
      </c>
      <c r="J16" s="108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/>
      <c r="H17" s="92"/>
      <c r="I17" s="97"/>
      <c r="J17" s="92"/>
      <c r="K17" s="97"/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/>
      <c r="H18" s="92"/>
      <c r="I18" s="97"/>
      <c r="J18" s="92"/>
      <c r="K18" s="97"/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>
        <f aca="true" t="shared" si="3" ref="F24:K24">SUM(G19:G23)</f>
        <v>0</v>
      </c>
      <c r="H24" s="108"/>
      <c r="I24" s="125">
        <f t="shared" si="3"/>
        <v>0</v>
      </c>
      <c r="J24" s="108"/>
      <c r="K24" s="125">
        <f t="shared" si="3"/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/>
      <c r="H25" s="92"/>
      <c r="I25" s="97"/>
      <c r="J25" s="92"/>
      <c r="K25" s="97"/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4" ref="G26:K26">G16+G17+G18+G24+G25</f>
        <v>5000000</v>
      </c>
      <c r="H26" s="112"/>
      <c r="I26" s="112">
        <f t="shared" si="4"/>
        <v>5000000</v>
      </c>
      <c r="J26" s="112"/>
      <c r="K26" s="112">
        <f t="shared" si="4"/>
        <v>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K26" sqref="K26"/>
    </sheetView>
  </sheetViews>
  <sheetFormatPr defaultColWidth="9.140625" defaultRowHeight="12.75"/>
  <cols>
    <col min="1" max="1" width="6.421875" style="78" customWidth="1"/>
    <col min="2" max="2" width="10.28125" style="79" customWidth="1"/>
    <col min="3" max="4" width="6.851562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45.57421875" style="79" customWidth="1"/>
    <col min="13" max="16384" width="9.140625" style="80" customWidth="1"/>
  </cols>
  <sheetData>
    <row r="1" spans="1:4" ht="21" customHeight="1">
      <c r="A1" s="82" t="s">
        <v>95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96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>
        <v>62</v>
      </c>
      <c r="G7" s="97">
        <f>F7*40000</f>
        <v>2480000</v>
      </c>
      <c r="H7" s="92">
        <v>62</v>
      </c>
      <c r="I7" s="97">
        <f>H7*40000</f>
        <v>2480000</v>
      </c>
      <c r="J7" s="92"/>
      <c r="K7" s="97">
        <f>G7-I7</f>
        <v>0</v>
      </c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>
        <f>SUM(F6:F7)</f>
        <v>62</v>
      </c>
      <c r="G8" s="104">
        <f aca="true" t="shared" si="0" ref="G8:K8">G6+G7</f>
        <v>2480000</v>
      </c>
      <c r="H8" s="92">
        <f>SUM(H6:H7)</f>
        <v>62</v>
      </c>
      <c r="I8" s="104">
        <f t="shared" si="0"/>
        <v>2480000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2.5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>
        <f>F8+F11+F14+F15</f>
        <v>62</v>
      </c>
      <c r="G16" s="112">
        <f>G8+G11+G14+G15</f>
        <v>2480000</v>
      </c>
      <c r="H16" s="108">
        <f>H8+H11+H14+H15</f>
        <v>62</v>
      </c>
      <c r="I16" s="112">
        <f>I8+I11+I14+I15</f>
        <v>2480000</v>
      </c>
      <c r="J16" s="108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>
        <v>720</v>
      </c>
      <c r="G17" s="97">
        <f>F17*120</f>
        <v>86400</v>
      </c>
      <c r="H17" s="92">
        <v>720</v>
      </c>
      <c r="I17" s="97">
        <f>H17*120</f>
        <v>86400</v>
      </c>
      <c r="J17" s="92"/>
      <c r="K17" s="97">
        <f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/>
      <c r="G18" s="97"/>
      <c r="H18" s="92"/>
      <c r="I18" s="97"/>
      <c r="J18" s="92"/>
      <c r="K18" s="97"/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>
        <v>64</v>
      </c>
      <c r="G19" s="97">
        <f>F19*60</f>
        <v>3840</v>
      </c>
      <c r="H19" s="92">
        <v>64</v>
      </c>
      <c r="I19" s="97">
        <f>H19*60</f>
        <v>3840</v>
      </c>
      <c r="J19" s="92"/>
      <c r="K19" s="97">
        <f>G19-I19</f>
        <v>0</v>
      </c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>
        <v>7085</v>
      </c>
      <c r="G20" s="97">
        <f>F20*60</f>
        <v>425100</v>
      </c>
      <c r="H20" s="92">
        <v>6292</v>
      </c>
      <c r="I20" s="97">
        <f>H20*60</f>
        <v>377520</v>
      </c>
      <c r="J20" s="92">
        <f>F20-H20</f>
        <v>793</v>
      </c>
      <c r="K20" s="97">
        <f>G20-I20</f>
        <v>47580</v>
      </c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>
        <v>5269</v>
      </c>
      <c r="G21" s="97">
        <f>F21*60</f>
        <v>316140</v>
      </c>
      <c r="H21" s="92">
        <v>5269</v>
      </c>
      <c r="I21" s="97">
        <f>H21*60</f>
        <v>316140</v>
      </c>
      <c r="J21" s="92"/>
      <c r="K21" s="97">
        <f>G21-I21</f>
        <v>0</v>
      </c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>
        <v>808</v>
      </c>
      <c r="G22" s="97">
        <f>F22*60</f>
        <v>48480</v>
      </c>
      <c r="H22" s="92">
        <v>699</v>
      </c>
      <c r="I22" s="97">
        <f>H22*60</f>
        <v>41940</v>
      </c>
      <c r="J22" s="92">
        <f>F22-H22</f>
        <v>109</v>
      </c>
      <c r="K22" s="97">
        <f>G22-I22</f>
        <v>6540</v>
      </c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>
        <v>2245</v>
      </c>
      <c r="G23" s="97">
        <f>F23*60</f>
        <v>134700</v>
      </c>
      <c r="H23" s="92">
        <v>2245</v>
      </c>
      <c r="I23" s="97">
        <f>H23*60</f>
        <v>134700</v>
      </c>
      <c r="J23" s="92"/>
      <c r="K23" s="97">
        <f>G23-I23</f>
        <v>0</v>
      </c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>
        <f>SUM(F19:F23)</f>
        <v>15471</v>
      </c>
      <c r="G24" s="125">
        <f aca="true" t="shared" si="3" ref="G24:K24">SUM(G19:G23)</f>
        <v>928260</v>
      </c>
      <c r="H24" s="108">
        <f t="shared" si="3"/>
        <v>14569</v>
      </c>
      <c r="I24" s="125">
        <f t="shared" si="3"/>
        <v>874140</v>
      </c>
      <c r="J24" s="108">
        <f t="shared" si="3"/>
        <v>902</v>
      </c>
      <c r="K24" s="125">
        <f t="shared" si="3"/>
        <v>54120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/>
      <c r="G25" s="97"/>
      <c r="H25" s="92"/>
      <c r="I25" s="97"/>
      <c r="J25" s="92"/>
      <c r="K25" s="97"/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4" ref="G26:K26">G16+G17+G18+G24+G25</f>
        <v>3494660</v>
      </c>
      <c r="H26" s="112"/>
      <c r="I26" s="112">
        <f t="shared" si="4"/>
        <v>3440540</v>
      </c>
      <c r="J26" s="112"/>
      <c r="K26" s="112">
        <f t="shared" si="4"/>
        <v>54120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4">
      <selection activeCell="I18" sqref="I18"/>
    </sheetView>
  </sheetViews>
  <sheetFormatPr defaultColWidth="9.140625" defaultRowHeight="12.75"/>
  <cols>
    <col min="1" max="1" width="6.421875" style="78" customWidth="1"/>
    <col min="2" max="2" width="9.8515625" style="79" customWidth="1"/>
    <col min="3" max="4" width="6.8515625" style="79" customWidth="1"/>
    <col min="5" max="5" width="19.57421875" style="80" customWidth="1"/>
    <col min="6" max="6" width="9.140625" style="78" customWidth="1"/>
    <col min="7" max="7" width="18.140625" style="81" customWidth="1"/>
    <col min="8" max="8" width="9.7109375" style="78" customWidth="1"/>
    <col min="9" max="9" width="18.421875" style="81" customWidth="1"/>
    <col min="10" max="10" width="9.00390625" style="78" customWidth="1"/>
    <col min="11" max="11" width="18.140625" style="81" customWidth="1"/>
    <col min="12" max="12" width="46.00390625" style="79" customWidth="1"/>
    <col min="13" max="16384" width="9.140625" style="80" customWidth="1"/>
  </cols>
  <sheetData>
    <row r="1" spans="1:4" ht="21" customHeight="1">
      <c r="A1" s="82" t="s">
        <v>97</v>
      </c>
      <c r="B1" s="83"/>
      <c r="C1" s="83"/>
      <c r="D1" s="83"/>
    </row>
    <row r="2" spans="1:12" ht="30" customHeight="1">
      <c r="A2" s="84" t="s">
        <v>53</v>
      </c>
      <c r="B2" s="85"/>
      <c r="C2" s="85"/>
      <c r="D2" s="85"/>
      <c r="E2" s="86"/>
      <c r="F2" s="86"/>
      <c r="G2" s="87"/>
      <c r="H2" s="86"/>
      <c r="I2" s="87"/>
      <c r="J2" s="86"/>
      <c r="K2" s="87"/>
      <c r="L2" s="85"/>
    </row>
    <row r="3" spans="1:12" ht="27" customHeight="1">
      <c r="A3" s="82" t="s">
        <v>98</v>
      </c>
      <c r="B3" s="83"/>
      <c r="C3" s="83"/>
      <c r="D3" s="83"/>
      <c r="E3" s="82"/>
      <c r="G3" s="88" t="s">
        <v>55</v>
      </c>
      <c r="H3" s="88"/>
      <c r="I3" s="88"/>
      <c r="J3" s="127"/>
      <c r="K3" s="127"/>
      <c r="L3" s="127" t="s">
        <v>56</v>
      </c>
    </row>
    <row r="4" spans="1:12" ht="15.75" customHeight="1">
      <c r="A4" s="89" t="s">
        <v>4</v>
      </c>
      <c r="B4" s="90" t="s">
        <v>57</v>
      </c>
      <c r="C4" s="90"/>
      <c r="D4" s="90"/>
      <c r="E4" s="90"/>
      <c r="F4" s="89" t="s">
        <v>58</v>
      </c>
      <c r="G4" s="91"/>
      <c r="H4" s="89" t="s">
        <v>59</v>
      </c>
      <c r="I4" s="91"/>
      <c r="J4" s="89" t="s">
        <v>60</v>
      </c>
      <c r="K4" s="91"/>
      <c r="L4" s="128" t="s">
        <v>12</v>
      </c>
    </row>
    <row r="5" spans="1:12" ht="15.75" customHeight="1">
      <c r="A5" s="89"/>
      <c r="B5" s="90"/>
      <c r="C5" s="90"/>
      <c r="D5" s="90"/>
      <c r="E5" s="90"/>
      <c r="F5" s="89" t="s">
        <v>61</v>
      </c>
      <c r="G5" s="91" t="s">
        <v>14</v>
      </c>
      <c r="H5" s="89" t="s">
        <v>62</v>
      </c>
      <c r="I5" s="91" t="s">
        <v>14</v>
      </c>
      <c r="J5" s="89" t="s">
        <v>61</v>
      </c>
      <c r="K5" s="91" t="s">
        <v>14</v>
      </c>
      <c r="L5" s="129"/>
    </row>
    <row r="6" spans="1:12" ht="18.75" customHeight="1">
      <c r="A6" s="92">
        <v>1</v>
      </c>
      <c r="B6" s="93" t="s">
        <v>63</v>
      </c>
      <c r="C6" s="94" t="s">
        <v>64</v>
      </c>
      <c r="D6" s="95"/>
      <c r="E6" s="96" t="s">
        <v>65</v>
      </c>
      <c r="F6" s="92"/>
      <c r="G6" s="97"/>
      <c r="H6" s="92"/>
      <c r="I6" s="97"/>
      <c r="J6" s="92"/>
      <c r="K6" s="97"/>
      <c r="L6" s="130" t="s">
        <v>66</v>
      </c>
    </row>
    <row r="7" spans="1:12" ht="18.75" customHeight="1">
      <c r="A7" s="92"/>
      <c r="B7" s="98"/>
      <c r="C7" s="99"/>
      <c r="D7" s="100"/>
      <c r="E7" s="96" t="s">
        <v>67</v>
      </c>
      <c r="F7" s="92"/>
      <c r="G7" s="97"/>
      <c r="H7" s="92"/>
      <c r="I7" s="97"/>
      <c r="J7" s="92"/>
      <c r="K7" s="97"/>
      <c r="L7" s="131"/>
    </row>
    <row r="8" spans="1:12" ht="18.75" customHeight="1">
      <c r="A8" s="92"/>
      <c r="B8" s="98"/>
      <c r="C8" s="101"/>
      <c r="D8" s="102"/>
      <c r="E8" s="103" t="s">
        <v>68</v>
      </c>
      <c r="F8" s="92"/>
      <c r="G8" s="104">
        <f aca="true" t="shared" si="0" ref="G8:K8">G6+G7</f>
        <v>0</v>
      </c>
      <c r="H8" s="92"/>
      <c r="I8" s="104">
        <f t="shared" si="0"/>
        <v>0</v>
      </c>
      <c r="J8" s="92"/>
      <c r="K8" s="104">
        <f t="shared" si="0"/>
        <v>0</v>
      </c>
      <c r="L8" s="132"/>
    </row>
    <row r="9" spans="1:12" ht="18.75" customHeight="1">
      <c r="A9" s="92"/>
      <c r="B9" s="98"/>
      <c r="C9" s="94" t="s">
        <v>69</v>
      </c>
      <c r="D9" s="95"/>
      <c r="E9" s="96" t="s">
        <v>65</v>
      </c>
      <c r="F9" s="92"/>
      <c r="G9" s="97"/>
      <c r="H9" s="92"/>
      <c r="I9" s="97"/>
      <c r="J9" s="92"/>
      <c r="K9" s="97"/>
      <c r="L9" s="130" t="s">
        <v>70</v>
      </c>
    </row>
    <row r="10" spans="1:12" ht="18.75" customHeight="1">
      <c r="A10" s="92"/>
      <c r="B10" s="98"/>
      <c r="C10" s="99"/>
      <c r="D10" s="100"/>
      <c r="E10" s="96" t="s">
        <v>67</v>
      </c>
      <c r="F10" s="92"/>
      <c r="G10" s="105"/>
      <c r="H10" s="92"/>
      <c r="I10" s="97"/>
      <c r="J10" s="92"/>
      <c r="K10" s="97"/>
      <c r="L10" s="131"/>
    </row>
    <row r="11" spans="1:12" ht="18.75" customHeight="1">
      <c r="A11" s="92"/>
      <c r="B11" s="98"/>
      <c r="C11" s="101"/>
      <c r="D11" s="102"/>
      <c r="E11" s="103" t="s">
        <v>68</v>
      </c>
      <c r="F11" s="92"/>
      <c r="G11" s="106">
        <f aca="true" t="shared" si="1" ref="G11:K11">G9+G10</f>
        <v>0</v>
      </c>
      <c r="H11" s="92"/>
      <c r="I11" s="97">
        <f t="shared" si="1"/>
        <v>0</v>
      </c>
      <c r="J11" s="92"/>
      <c r="K11" s="97">
        <f t="shared" si="1"/>
        <v>0</v>
      </c>
      <c r="L11" s="132"/>
    </row>
    <row r="12" spans="1:12" ht="18.75" customHeight="1">
      <c r="A12" s="92"/>
      <c r="B12" s="98"/>
      <c r="C12" s="94" t="s">
        <v>71</v>
      </c>
      <c r="D12" s="95"/>
      <c r="E12" s="96" t="s">
        <v>65</v>
      </c>
      <c r="F12" s="92"/>
      <c r="G12" s="97"/>
      <c r="H12" s="92"/>
      <c r="I12" s="97"/>
      <c r="J12" s="92"/>
      <c r="K12" s="97"/>
      <c r="L12" s="130" t="s">
        <v>72</v>
      </c>
    </row>
    <row r="13" spans="1:12" ht="18.75" customHeight="1">
      <c r="A13" s="92"/>
      <c r="B13" s="98"/>
      <c r="C13" s="99"/>
      <c r="D13" s="100"/>
      <c r="E13" s="96" t="s">
        <v>67</v>
      </c>
      <c r="F13" s="92"/>
      <c r="G13" s="97"/>
      <c r="H13" s="92"/>
      <c r="I13" s="97"/>
      <c r="J13" s="92"/>
      <c r="K13" s="97"/>
      <c r="L13" s="131"/>
    </row>
    <row r="14" spans="1:12" ht="18.75" customHeight="1">
      <c r="A14" s="92"/>
      <c r="B14" s="98"/>
      <c r="C14" s="101"/>
      <c r="D14" s="102"/>
      <c r="E14" s="103" t="s">
        <v>68</v>
      </c>
      <c r="F14" s="92"/>
      <c r="G14" s="104">
        <f aca="true" t="shared" si="2" ref="G14:K14">G12+G13</f>
        <v>0</v>
      </c>
      <c r="H14" s="92"/>
      <c r="I14" s="104">
        <f t="shared" si="2"/>
        <v>0</v>
      </c>
      <c r="J14" s="92"/>
      <c r="K14" s="104">
        <f t="shared" si="2"/>
        <v>0</v>
      </c>
      <c r="L14" s="132"/>
    </row>
    <row r="15" spans="1:12" ht="27" customHeight="1">
      <c r="A15" s="92"/>
      <c r="B15" s="98"/>
      <c r="C15" s="107" t="s">
        <v>73</v>
      </c>
      <c r="D15" s="107"/>
      <c r="E15" s="107"/>
      <c r="F15" s="92"/>
      <c r="G15" s="97"/>
      <c r="H15" s="92"/>
      <c r="I15" s="97"/>
      <c r="J15" s="92"/>
      <c r="K15" s="97"/>
      <c r="L15" s="130" t="s">
        <v>74</v>
      </c>
    </row>
    <row r="16" spans="1:12" s="77" customFormat="1" ht="18.75" customHeight="1">
      <c r="A16" s="108"/>
      <c r="B16" s="109"/>
      <c r="C16" s="110" t="s">
        <v>11</v>
      </c>
      <c r="D16" s="110"/>
      <c r="E16" s="111"/>
      <c r="F16" s="108"/>
      <c r="G16" s="112">
        <f>G8+G11+G14+G15</f>
        <v>0</v>
      </c>
      <c r="H16" s="112"/>
      <c r="I16" s="112">
        <f>I8+I11+I14+I15</f>
        <v>0</v>
      </c>
      <c r="J16" s="112"/>
      <c r="K16" s="112">
        <f>K8+K11+K14+K15</f>
        <v>0</v>
      </c>
      <c r="L16" s="133"/>
    </row>
    <row r="17" spans="1:12" ht="27" customHeight="1">
      <c r="A17" s="92">
        <v>2</v>
      </c>
      <c r="B17" s="107" t="s">
        <v>75</v>
      </c>
      <c r="C17" s="113"/>
      <c r="D17" s="113"/>
      <c r="E17" s="113"/>
      <c r="F17" s="92"/>
      <c r="G17" s="97">
        <v>0</v>
      </c>
      <c r="H17" s="92"/>
      <c r="I17" s="97">
        <v>0</v>
      </c>
      <c r="J17" s="92"/>
      <c r="K17" s="97">
        <f>G17-I17</f>
        <v>0</v>
      </c>
      <c r="L17" s="134" t="s">
        <v>76</v>
      </c>
    </row>
    <row r="18" spans="1:12" ht="30" customHeight="1">
      <c r="A18" s="92">
        <v>3</v>
      </c>
      <c r="B18" s="114" t="s">
        <v>77</v>
      </c>
      <c r="C18" s="115"/>
      <c r="D18" s="116"/>
      <c r="E18" s="113"/>
      <c r="F18" s="92">
        <v>3996</v>
      </c>
      <c r="G18" s="97">
        <f>F18*120/2</f>
        <v>239760</v>
      </c>
      <c r="H18" s="92">
        <v>3996</v>
      </c>
      <c r="I18" s="97">
        <f>H18*120/2</f>
        <v>239760</v>
      </c>
      <c r="J18" s="92"/>
      <c r="K18" s="97">
        <f>G18-I18</f>
        <v>0</v>
      </c>
      <c r="L18" s="134" t="s">
        <v>78</v>
      </c>
    </row>
    <row r="19" spans="1:12" ht="24" customHeight="1">
      <c r="A19" s="117">
        <v>4</v>
      </c>
      <c r="B19" s="93" t="s">
        <v>79</v>
      </c>
      <c r="C19" s="93"/>
      <c r="D19" s="118" t="s">
        <v>80</v>
      </c>
      <c r="E19" s="119"/>
      <c r="F19" s="92"/>
      <c r="G19" s="97"/>
      <c r="H19" s="92"/>
      <c r="I19" s="97"/>
      <c r="J19" s="92"/>
      <c r="K19" s="97"/>
      <c r="L19" s="130" t="s">
        <v>81</v>
      </c>
    </row>
    <row r="20" spans="1:12" ht="24" customHeight="1">
      <c r="A20" s="120"/>
      <c r="B20" s="93"/>
      <c r="C20" s="93"/>
      <c r="D20" s="118" t="s">
        <v>82</v>
      </c>
      <c r="E20" s="119"/>
      <c r="F20" s="92"/>
      <c r="G20" s="97"/>
      <c r="H20" s="92"/>
      <c r="I20" s="97"/>
      <c r="J20" s="92"/>
      <c r="K20" s="97"/>
      <c r="L20" s="135"/>
    </row>
    <row r="21" spans="1:12" ht="24" customHeight="1">
      <c r="A21" s="120"/>
      <c r="B21" s="93"/>
      <c r="C21" s="93"/>
      <c r="D21" s="118" t="s">
        <v>83</v>
      </c>
      <c r="E21" s="119"/>
      <c r="F21" s="92"/>
      <c r="G21" s="97"/>
      <c r="H21" s="92"/>
      <c r="I21" s="97"/>
      <c r="J21" s="92"/>
      <c r="K21" s="97"/>
      <c r="L21" s="135"/>
    </row>
    <row r="22" spans="1:12" ht="24" customHeight="1">
      <c r="A22" s="120"/>
      <c r="B22" s="93"/>
      <c r="C22" s="93"/>
      <c r="D22" s="118" t="s">
        <v>84</v>
      </c>
      <c r="E22" s="119"/>
      <c r="F22" s="92"/>
      <c r="G22" s="97"/>
      <c r="H22" s="92"/>
      <c r="I22" s="97"/>
      <c r="J22" s="92"/>
      <c r="K22" s="97"/>
      <c r="L22" s="135"/>
    </row>
    <row r="23" spans="1:12" ht="24" customHeight="1">
      <c r="A23" s="120"/>
      <c r="B23" s="93"/>
      <c r="C23" s="93"/>
      <c r="D23" s="118" t="s">
        <v>85</v>
      </c>
      <c r="E23" s="119"/>
      <c r="F23" s="92"/>
      <c r="G23" s="97"/>
      <c r="H23" s="92"/>
      <c r="I23" s="97"/>
      <c r="J23" s="92"/>
      <c r="K23" s="97"/>
      <c r="L23" s="135"/>
    </row>
    <row r="24" spans="1:12" s="77" customFormat="1" ht="24" customHeight="1">
      <c r="A24" s="121"/>
      <c r="B24" s="122"/>
      <c r="C24" s="122"/>
      <c r="D24" s="123" t="s">
        <v>11</v>
      </c>
      <c r="E24" s="124"/>
      <c r="F24" s="108"/>
      <c r="G24" s="125">
        <f aca="true" t="shared" si="3" ref="F24:K24">SUM(G19:G23)</f>
        <v>0</v>
      </c>
      <c r="H24" s="108"/>
      <c r="I24" s="125">
        <f t="shared" si="3"/>
        <v>0</v>
      </c>
      <c r="J24" s="108"/>
      <c r="K24" s="125">
        <f t="shared" si="3"/>
        <v>0</v>
      </c>
      <c r="L24" s="136"/>
    </row>
    <row r="25" spans="1:12" ht="33" customHeight="1">
      <c r="A25" s="92">
        <v>5</v>
      </c>
      <c r="B25" s="107" t="s">
        <v>86</v>
      </c>
      <c r="C25" s="113"/>
      <c r="D25" s="113"/>
      <c r="E25" s="113"/>
      <c r="F25" s="92">
        <v>24633</v>
      </c>
      <c r="G25" s="97">
        <v>600000</v>
      </c>
      <c r="H25" s="92">
        <v>10702</v>
      </c>
      <c r="I25" s="97">
        <v>600000</v>
      </c>
      <c r="J25" s="92"/>
      <c r="K25" s="97">
        <f>G25-I25</f>
        <v>0</v>
      </c>
      <c r="L25" s="134" t="s">
        <v>87</v>
      </c>
    </row>
    <row r="26" spans="1:12" s="77" customFormat="1" ht="22.5" customHeight="1">
      <c r="A26" s="126" t="s">
        <v>88</v>
      </c>
      <c r="B26" s="108"/>
      <c r="C26" s="108"/>
      <c r="D26" s="108"/>
      <c r="E26" s="108"/>
      <c r="F26" s="108"/>
      <c r="G26" s="112">
        <f aca="true" t="shared" si="4" ref="G26:K26">G16+G17+G18+G24+G25</f>
        <v>839760</v>
      </c>
      <c r="H26" s="112"/>
      <c r="I26" s="112">
        <f t="shared" si="4"/>
        <v>839760</v>
      </c>
      <c r="J26" s="112"/>
      <c r="K26" s="112">
        <f t="shared" si="4"/>
        <v>0</v>
      </c>
      <c r="L26" s="133"/>
    </row>
  </sheetData>
  <sheetProtection/>
  <mergeCells count="33">
    <mergeCell ref="A1:B1"/>
    <mergeCell ref="A2:L2"/>
    <mergeCell ref="A3:E3"/>
    <mergeCell ref="G3:I3"/>
    <mergeCell ref="F4:G4"/>
    <mergeCell ref="H4:I4"/>
    <mergeCell ref="J4:K4"/>
    <mergeCell ref="C15:E15"/>
    <mergeCell ref="C16:E16"/>
    <mergeCell ref="B17:E17"/>
    <mergeCell ref="B18:E18"/>
    <mergeCell ref="D19:E19"/>
    <mergeCell ref="D20:E20"/>
    <mergeCell ref="D21:E21"/>
    <mergeCell ref="D22:E22"/>
    <mergeCell ref="D23:E23"/>
    <mergeCell ref="D24:E24"/>
    <mergeCell ref="B25:E25"/>
    <mergeCell ref="A26:E26"/>
    <mergeCell ref="A4:A5"/>
    <mergeCell ref="A6:A16"/>
    <mergeCell ref="A19:A24"/>
    <mergeCell ref="B6:B16"/>
    <mergeCell ref="L4:L5"/>
    <mergeCell ref="L6:L8"/>
    <mergeCell ref="L9:L11"/>
    <mergeCell ref="L12:L14"/>
    <mergeCell ref="L19:L24"/>
    <mergeCell ref="B4:E5"/>
    <mergeCell ref="C6:D8"/>
    <mergeCell ref="C9:D11"/>
    <mergeCell ref="C12:D14"/>
    <mergeCell ref="B19:C24"/>
  </mergeCells>
  <printOptions/>
  <pageMargins left="0.39305555555555555" right="0.15694444444444444" top="0.8659722222222223" bottom="0.275" header="0.5" footer="0.11805555555555555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wanghm</dc:creator>
  <cp:keywords/>
  <dc:description/>
  <cp:lastModifiedBy>风</cp:lastModifiedBy>
  <dcterms:created xsi:type="dcterms:W3CDTF">2015-12-29T02:12:59Z</dcterms:created>
  <dcterms:modified xsi:type="dcterms:W3CDTF">2021-02-04T09:38:37Z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