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2023\专项\海洋局\最终版表格\"/>
    </mc:Choice>
  </mc:AlternateContent>
  <xr:revisionPtr revIDLastSave="0" documentId="13_ncr:1_{EC3C750E-31CF-48D4-ACBF-1D67C40189B4}" xr6:coauthVersionLast="47" xr6:coauthVersionMax="47" xr10:uidLastSave="{00000000-0000-0000-0000-000000000000}"/>
  <bookViews>
    <workbookView xWindow="-28920" yWindow="-120" windowWidth="29040" windowHeight="15840" firstSheet="2" activeTab="4" xr2:uid="{00000000-000D-0000-FFFF-FFFF00000000}"/>
  </bookViews>
  <sheets>
    <sheet name="申请补贴类别" sheetId="3" state="hidden" r:id="rId1"/>
    <sheet name="申请单位" sheetId="4" state="hidden" r:id="rId2"/>
    <sheet name="2022年申请表" sheetId="2" r:id="rId3"/>
    <sheet name="Sheet1" sheetId="7" state="hidden" r:id="rId4"/>
    <sheet name="2022年审定表" sheetId="5" r:id="rId5"/>
    <sheet name="2022年审减表" sheetId="6" r:id="rId6"/>
  </sheets>
  <externalReferences>
    <externalReference r:id="rId7"/>
  </externalReferences>
  <definedNames>
    <definedName name="_xlnm.Print_Area" localSheetId="2">'2022年申请表'!$A$1:$M$23</definedName>
    <definedName name="_xlnm.Print_Area" localSheetId="4">'2022年审定表'!$A$1:$M$23</definedName>
    <definedName name="_xlnm.Print_Area" localSheetId="5">'2022年审减表'!$A$1:$M$23</definedName>
  </definedNames>
  <calcPr calcId="191029"/>
</workbook>
</file>

<file path=xl/calcChain.xml><?xml version="1.0" encoding="utf-8"?>
<calcChain xmlns="http://schemas.openxmlformats.org/spreadsheetml/2006/main">
  <c r="G9" i="5" l="1"/>
  <c r="G9" i="6"/>
  <c r="G16" i="5"/>
  <c r="G14" i="5"/>
  <c r="G14" i="6"/>
  <c r="G8" i="5"/>
  <c r="G8" i="6"/>
  <c r="H9" i="6" l="1"/>
  <c r="H16" i="5"/>
  <c r="H16" i="6"/>
  <c r="H15" i="5"/>
  <c r="H14" i="5"/>
  <c r="H14" i="6"/>
  <c r="H13" i="5"/>
  <c r="G13" i="5"/>
  <c r="H13" i="6"/>
  <c r="H11" i="5"/>
  <c r="G11" i="5"/>
  <c r="H11" i="6"/>
  <c r="H9" i="5"/>
  <c r="H8" i="6"/>
  <c r="H8" i="5"/>
  <c r="M18" i="5" l="1"/>
  <c r="N12" i="5"/>
  <c r="N18" i="5"/>
  <c r="N19" i="5"/>
  <c r="N20" i="5"/>
  <c r="N21" i="5"/>
  <c r="N22" i="5"/>
  <c r="M21" i="6"/>
  <c r="M21" i="5"/>
  <c r="J18" i="2"/>
  <c r="J20" i="2"/>
  <c r="J17" i="2"/>
  <c r="J19" i="2"/>
  <c r="L12" i="2"/>
  <c r="L22" i="2"/>
  <c r="L7" i="2"/>
  <c r="H14" i="2"/>
  <c r="G14" i="2"/>
  <c r="H13" i="2"/>
  <c r="H9" i="2"/>
  <c r="H15" i="2"/>
  <c r="H11" i="2"/>
  <c r="G11" i="2"/>
  <c r="H8" i="2"/>
  <c r="G8" i="2"/>
  <c r="H16" i="2"/>
  <c r="G16" i="2"/>
  <c r="M21" i="2"/>
  <c r="M9" i="6" l="1"/>
  <c r="N9" i="6" s="1"/>
  <c r="M13" i="6"/>
  <c r="M10" i="6"/>
  <c r="M17" i="6"/>
  <c r="M22" i="6"/>
  <c r="D23" i="5"/>
  <c r="J23" i="6"/>
  <c r="F23" i="6"/>
  <c r="E23" i="6"/>
  <c r="C23" i="6"/>
  <c r="M20" i="6"/>
  <c r="J23" i="5"/>
  <c r="I23" i="5"/>
  <c r="F23" i="5"/>
  <c r="E23" i="5"/>
  <c r="C23" i="5"/>
  <c r="M22" i="5"/>
  <c r="M20" i="5"/>
  <c r="M19" i="5"/>
  <c r="M17" i="5"/>
  <c r="N17" i="5" s="1"/>
  <c r="M16" i="5"/>
  <c r="M14" i="5"/>
  <c r="M13" i="5"/>
  <c r="M12" i="5"/>
  <c r="M10" i="5"/>
  <c r="N10" i="5" s="1"/>
  <c r="M9" i="5"/>
  <c r="N13" i="6" l="1"/>
  <c r="N13" i="5"/>
  <c r="N9" i="5"/>
  <c r="I23" i="6"/>
  <c r="L23" i="5"/>
  <c r="M15" i="5"/>
  <c r="N15" i="5" s="1"/>
  <c r="M11" i="5"/>
  <c r="M15" i="6"/>
  <c r="N15" i="6" s="1"/>
  <c r="M16" i="6"/>
  <c r="M19" i="6"/>
  <c r="M7" i="6"/>
  <c r="H23" i="5"/>
  <c r="M7" i="5"/>
  <c r="N7" i="5" s="1"/>
  <c r="M8" i="5"/>
  <c r="G23" i="5"/>
  <c r="K23" i="5"/>
  <c r="M12" i="6"/>
  <c r="N12" i="6" s="1"/>
  <c r="K23" i="2"/>
  <c r="D23" i="6"/>
  <c r="L23" i="2"/>
  <c r="M18" i="6"/>
  <c r="M19" i="2"/>
  <c r="M17" i="2"/>
  <c r="M20" i="2"/>
  <c r="M22" i="2"/>
  <c r="C23" i="2"/>
  <c r="E23" i="2"/>
  <c r="F23" i="2"/>
  <c r="M11" i="6"/>
  <c r="M14" i="6"/>
  <c r="M9" i="2"/>
  <c r="M11" i="2"/>
  <c r="M13" i="2"/>
  <c r="M15" i="2"/>
  <c r="I23" i="2"/>
  <c r="J23" i="2"/>
  <c r="M10" i="2"/>
  <c r="M12" i="2"/>
  <c r="M16" i="2"/>
  <c r="M7" i="2"/>
  <c r="N14" i="6" l="1"/>
  <c r="N14" i="5"/>
  <c r="N11" i="6"/>
  <c r="N11" i="5"/>
  <c r="N16" i="6"/>
  <c r="N16" i="5"/>
  <c r="M23" i="5"/>
  <c r="G23" i="2"/>
  <c r="K23" i="6"/>
  <c r="H23" i="2"/>
  <c r="M8" i="2"/>
  <c r="H23" i="6"/>
  <c r="G23" i="6"/>
  <c r="D23" i="2"/>
  <c r="M8" i="6"/>
  <c r="N8" i="6" s="1"/>
  <c r="M14" i="2"/>
  <c r="M18" i="2"/>
  <c r="L23" i="6"/>
  <c r="N8" i="5" l="1"/>
  <c r="M23" i="2"/>
  <c r="M23" i="6"/>
</calcChain>
</file>

<file path=xl/sharedStrings.xml><?xml version="1.0" encoding="utf-8"?>
<sst xmlns="http://schemas.openxmlformats.org/spreadsheetml/2006/main" count="166" uniqueCount="52">
  <si>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</si>
  <si>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单位</t>
    </r>
  </si>
  <si>
    <r>
      <rPr>
        <sz val="12"/>
        <color theme="1"/>
        <rFont val="宋体"/>
        <family val="3"/>
        <charset val="134"/>
      </rPr>
      <t>数量（次）</t>
    </r>
  </si>
  <si>
    <r>
      <rPr>
        <sz val="12"/>
        <color theme="1"/>
        <rFont val="宋体"/>
        <family val="3"/>
        <charset val="134"/>
      </rPr>
      <t>金额（元）</t>
    </r>
  </si>
  <si>
    <r>
      <rPr>
        <sz val="12"/>
        <color theme="1"/>
        <rFont val="宋体"/>
        <family val="3"/>
        <charset val="134"/>
      </rPr>
      <t>运量（</t>
    </r>
    <r>
      <rPr>
        <sz val="12"/>
        <color theme="1"/>
        <rFont val="Arial Narrow"/>
        <family val="2"/>
      </rPr>
      <t>TEU</t>
    </r>
    <r>
      <rPr>
        <sz val="12"/>
        <color theme="1"/>
        <rFont val="宋体"/>
        <family val="3"/>
        <charset val="134"/>
      </rPr>
      <t>）</t>
    </r>
  </si>
  <si>
    <r>
      <rPr>
        <b/>
        <sz val="11"/>
        <color theme="1"/>
        <rFont val="宋体"/>
        <family val="3"/>
        <charset val="134"/>
      </rPr>
      <t>合计</t>
    </r>
    <phoneticPr fontId="2" type="noConversion"/>
  </si>
  <si>
    <r>
      <rPr>
        <b/>
        <sz val="12"/>
        <color theme="1"/>
        <rFont val="宋体"/>
        <family val="3"/>
        <charset val="134"/>
      </rPr>
      <t>合计</t>
    </r>
    <phoneticPr fontId="2" type="noConversion"/>
  </si>
  <si>
    <t>唐山海港捷通运输有限公司</t>
    <phoneticPr fontId="2" type="noConversion"/>
  </si>
  <si>
    <t>秦皇岛市渤海船务工程有限公司</t>
    <phoneticPr fontId="2" type="noConversion"/>
  </si>
  <si>
    <t>秦皇岛骊骅淀粉股份有限公司</t>
    <phoneticPr fontId="2" type="noConversion"/>
  </si>
  <si>
    <t>申请补贴类别</t>
  </si>
  <si>
    <t>航线补贴</t>
  </si>
  <si>
    <t>“水水”中转运量补贴</t>
  </si>
  <si>
    <t>“散改集、杂改集”运量补贴</t>
  </si>
  <si>
    <t>集装箱“场站”补贴</t>
  </si>
  <si>
    <t>铁水联运运量补贴</t>
  </si>
  <si>
    <t>序号</t>
  </si>
  <si>
    <t>申请单位名称</t>
  </si>
  <si>
    <t>秦皇岛秦仁海运有限公司</t>
  </si>
  <si>
    <t>√</t>
  </si>
  <si>
    <t>秦皇岛中远海运船务代理有限公司</t>
  </si>
  <si>
    <t>大连集发环渤海集装箱运输有限公司</t>
  </si>
  <si>
    <t>上海新海丰集装箱运输有限公司秦皇岛分公司</t>
  </si>
  <si>
    <t>秦皇岛中远海运集装箱船务代理有限公司</t>
  </si>
  <si>
    <t>秦皇岛港新港湾集装箱码头有限公司</t>
  </si>
  <si>
    <t>泉州安通物流有限公司</t>
  </si>
  <si>
    <t>上海中谷物流股份有限公司</t>
  </si>
  <si>
    <t>上海合德国际物流有限公司</t>
    <phoneticPr fontId="2" type="noConversion"/>
  </si>
  <si>
    <t>秦皇岛海运煤炭交易市场有限公司</t>
    <phoneticPr fontId="2" type="noConversion"/>
  </si>
  <si>
    <t>中国天津外轮代理有限公司</t>
    <phoneticPr fontId="2" type="noConversion"/>
  </si>
  <si>
    <t>秦皇岛瑞浩物流有限公司</t>
    <phoneticPr fontId="2" type="noConversion"/>
  </si>
  <si>
    <r>
      <rPr>
        <sz val="11"/>
        <color theme="1"/>
        <rFont val="宋体"/>
        <family val="3"/>
        <charset val="134"/>
      </rPr>
      <t>附表</t>
    </r>
    <r>
      <rPr>
        <sz val="11"/>
        <color theme="1"/>
        <rFont val="Arial Narrow"/>
        <family val="2"/>
      </rPr>
      <t>1</t>
    </r>
    <r>
      <rPr>
        <sz val="11"/>
        <color theme="1"/>
        <rFont val="宋体"/>
        <family val="3"/>
        <charset val="134"/>
      </rPr>
      <t>：</t>
    </r>
    <phoneticPr fontId="2" type="noConversion"/>
  </si>
  <si>
    <t>航线补助</t>
  </si>
  <si>
    <t>“水水”中转运量补助</t>
  </si>
  <si>
    <t>“散改集、杂改集”运量补助</t>
  </si>
  <si>
    <t>附表2：</t>
    <phoneticPr fontId="2" type="noConversion"/>
  </si>
  <si>
    <t>附表3：</t>
    <phoneticPr fontId="2" type="noConversion"/>
  </si>
  <si>
    <t>“铁水”联运运量补助</t>
  </si>
  <si>
    <r>
      <rPr>
        <sz val="12"/>
        <color theme="1"/>
        <rFont val="宋体"/>
        <family val="3"/>
        <charset val="134"/>
      </rPr>
      <t>已建成的内陆港、集装箱场站补助</t>
    </r>
    <r>
      <rPr>
        <sz val="12"/>
        <color theme="1"/>
        <rFont val="Arial Narrow"/>
        <family val="2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</si>
  <si>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已建成的内陆港、集装箱场站补助</t>
    </r>
    <r>
      <rPr>
        <sz val="12"/>
        <color theme="1"/>
        <rFont val="Arial Narrow"/>
        <family val="2"/>
      </rPr>
      <t xml:space="preserve"> </t>
    </r>
    <phoneticPr fontId="2" type="noConversion"/>
  </si>
  <si>
    <r>
      <t>2022</t>
    </r>
    <r>
      <rPr>
        <sz val="20"/>
        <color theme="1"/>
        <rFont val="微软雅黑"/>
        <family val="2"/>
        <charset val="134"/>
      </rPr>
      <t>年度河北省沿海港口集装箱运输补助资金申请金额明细表</t>
    </r>
    <phoneticPr fontId="2" type="noConversion"/>
  </si>
  <si>
    <t>山东港口航运集团烟台集装箱海运有限公司</t>
  </si>
  <si>
    <t>唐山港合德海运有限公司</t>
  </si>
  <si>
    <t>唐山冀强货运有限公司</t>
  </si>
  <si>
    <t>秦皇岛合众物流有限公司</t>
  </si>
  <si>
    <t>秦皇岛瑞浩物流有限公司</t>
  </si>
  <si>
    <t>秦皇岛朗硕物流有限公司</t>
  </si>
  <si>
    <t>秦皇岛骊骅淀粉股份有限公司</t>
  </si>
  <si>
    <t>天津凯达物流有限公司</t>
  </si>
  <si>
    <r>
      <rPr>
        <sz val="12"/>
        <color theme="1"/>
        <rFont val="宋体"/>
        <family val="3"/>
        <charset val="134"/>
      </rPr>
      <t>补助期间：</t>
    </r>
    <r>
      <rPr>
        <sz val="12"/>
        <color theme="1"/>
        <rFont val="Arial Narrow"/>
        <family val="2"/>
      </rPr>
      <t>2022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 Narrow"/>
        <family val="2"/>
      </rPr>
      <t>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 Narrow"/>
        <family val="2"/>
      </rPr>
      <t>1</t>
    </r>
    <r>
      <rPr>
        <sz val="12"/>
        <color theme="1"/>
        <rFont val="宋体"/>
        <family val="3"/>
        <charset val="134"/>
      </rPr>
      <t>日至</t>
    </r>
    <r>
      <rPr>
        <sz val="12"/>
        <color theme="1"/>
        <rFont val="Arial Narrow"/>
        <family val="2"/>
      </rPr>
      <t>2022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 Narrow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 Narrow"/>
        <family val="2"/>
      </rPr>
      <t>31</t>
    </r>
    <r>
      <rPr>
        <sz val="12"/>
        <color theme="1"/>
        <rFont val="宋体"/>
        <family val="3"/>
        <charset val="134"/>
      </rPr>
      <t>日</t>
    </r>
    <phoneticPr fontId="2" type="noConversion"/>
  </si>
  <si>
    <r>
      <t>2022</t>
    </r>
    <r>
      <rPr>
        <sz val="20"/>
        <color theme="1"/>
        <rFont val="微软雅黑"/>
        <family val="2"/>
        <charset val="134"/>
      </rPr>
      <t>年度河北省沿海港口集装箱运输补助资金审定金额明细表</t>
    </r>
    <phoneticPr fontId="2" type="noConversion"/>
  </si>
  <si>
    <r>
      <t>2022</t>
    </r>
    <r>
      <rPr>
        <sz val="20"/>
        <color theme="1"/>
        <rFont val="微软雅黑"/>
        <family val="2"/>
        <charset val="134"/>
      </rPr>
      <t>年度河北省沿海港口集装箱运输补助资金审减金额明细表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</si>
</sst>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* #,##0_ ;_ * \-#,##0_ ;_ * &quot;-&quot;??_ ;_ @_ "/>
    <numFmt numFmtId="177" formatCode="0_);[Red]\(0\)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宋体"/>
      <family val="3"/>
      <charset val="134"/>
    </font>
    <font>
      <sz val="20"/>
      <color theme="1"/>
      <name val="Arial Narrow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 Narrow"/>
      <family val="2"/>
    </font>
    <font>
      <sz val="11"/>
      <color rgb="FF000000"/>
      <name val="宋体"/>
      <family val="3"/>
      <charset val="134"/>
      <scheme val="minor"/>
    </font>
    <font>
      <sz val="20"/>
      <color theme="1"/>
      <name val="微软雅黑"/>
      <family val="2"/>
      <charset val="134"/>
    </font>
    <font>
      <sz val="12"/>
      <color theme="1"/>
      <name val="Arial Narrow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11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1" fillId="0" borderId="0" xfId="2">
      <alignment vertical="center"/>
    </xf>
    <xf numFmtId="0" fontId="1" fillId="0" borderId="2" xfId="2" applyBorder="1">
      <alignment vertical="center"/>
    </xf>
    <xf numFmtId="0" fontId="1" fillId="0" borderId="5" xfId="2" applyBorder="1">
      <alignment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8" fillId="0" borderId="0" xfId="0" applyFont="1">
      <alignment vertical="center"/>
    </xf>
    <xf numFmtId="49" fontId="6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3" fontId="6" fillId="0" borderId="1" xfId="0" applyNumberFormat="1" applyFont="1" applyBorder="1">
      <alignment vertical="center"/>
    </xf>
    <xf numFmtId="177" fontId="7" fillId="0" borderId="1" xfId="1" applyNumberFormat="1" applyFont="1" applyFill="1" applyBorder="1" applyAlignment="1">
      <alignment horizontal="center" vertical="center" wrapText="1"/>
    </xf>
    <xf numFmtId="43" fontId="6" fillId="0" borderId="0" xfId="0" applyNumberFormat="1" applyFont="1">
      <alignment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20&#24180;/&#20027;&#23457;/&#28207;&#33322;&#23616;/0&#25253;&#21578;/&#38468;&#34920;4&#20116;&#39033;&#30446;&#27719;&#24635;&#34920;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秦仁海运"/>
      <sheetName val="中远海运船务"/>
      <sheetName val="大连集发"/>
      <sheetName val="上海新海丰"/>
      <sheetName val="中远海运集装箱"/>
      <sheetName val="港新港湾"/>
      <sheetName val="泉州安通"/>
      <sheetName val="上海中谷"/>
      <sheetName val="上海合德"/>
      <sheetName val="海运煤炭"/>
      <sheetName val="天津外运"/>
      <sheetName val="海港捷通"/>
      <sheetName val="瑞浩物流"/>
      <sheetName val="渤海船务"/>
      <sheetName val="骊骅淀粉"/>
    </sheetNames>
    <sheetDataSet>
      <sheetData sheetId="0"/>
      <sheetData sheetId="1">
        <row r="25">
          <cell r="K25">
            <v>928520</v>
          </cell>
        </row>
      </sheetData>
      <sheetData sheetId="2">
        <row r="22">
          <cell r="J22">
            <v>6600</v>
          </cell>
        </row>
      </sheetData>
      <sheetData sheetId="3"/>
      <sheetData sheetId="4">
        <row r="28">
          <cell r="K28">
            <v>578760</v>
          </cell>
        </row>
      </sheetData>
      <sheetData sheetId="5">
        <row r="13">
          <cell r="H13">
            <v>120</v>
          </cell>
        </row>
      </sheetData>
      <sheetData sheetId="6">
        <row r="12">
          <cell r="J12">
            <v>172920</v>
          </cell>
        </row>
      </sheetData>
      <sheetData sheetId="7">
        <row r="12">
          <cell r="H12">
            <v>177600</v>
          </cell>
          <cell r="J12">
            <v>308460</v>
          </cell>
        </row>
      </sheetData>
      <sheetData sheetId="8">
        <row r="27">
          <cell r="I27">
            <v>1420000</v>
          </cell>
        </row>
      </sheetData>
      <sheetData sheetId="9">
        <row r="9">
          <cell r="H9">
            <v>120</v>
          </cell>
        </row>
      </sheetData>
      <sheetData sheetId="10"/>
      <sheetData sheetId="11"/>
      <sheetData sheetId="12">
        <row r="8">
          <cell r="H8">
            <v>607200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workbookViewId="0">
      <selection activeCell="A13" sqref="A13:G17"/>
    </sheetView>
  </sheetViews>
  <sheetFormatPr defaultColWidth="9" defaultRowHeight="14.4" x14ac:dyDescent="0.25"/>
  <cols>
    <col min="1" max="1" width="8.88671875" style="14" customWidth="1"/>
    <col min="2" max="2" width="21.21875" style="14" customWidth="1"/>
    <col min="3" max="3" width="27.44140625" style="14" customWidth="1"/>
    <col min="4" max="4" width="19.109375" style="14" customWidth="1"/>
    <col min="5" max="5" width="17.109375" style="14" customWidth="1"/>
    <col min="6" max="16384" width="9" style="14"/>
  </cols>
  <sheetData>
    <row r="1" spans="1:5" ht="22.95" customHeight="1" x14ac:dyDescent="0.25">
      <c r="A1" s="36" t="s">
        <v>10</v>
      </c>
      <c r="B1" s="36"/>
      <c r="C1" s="36"/>
      <c r="D1" s="36"/>
      <c r="E1" s="36"/>
    </row>
    <row r="2" spans="1:5" ht="43.2" customHeight="1" x14ac:dyDescent="0.25">
      <c r="A2" s="15" t="s">
        <v>11</v>
      </c>
      <c r="B2" s="15" t="s">
        <v>12</v>
      </c>
      <c r="C2" s="15" t="s">
        <v>13</v>
      </c>
      <c r="D2" s="16" t="s">
        <v>14</v>
      </c>
      <c r="E2" s="15" t="s">
        <v>15</v>
      </c>
    </row>
    <row r="3" spans="1:5" ht="25.2" customHeight="1" x14ac:dyDescent="0.25">
      <c r="A3" s="17">
        <v>7</v>
      </c>
      <c r="B3" s="17">
        <v>1</v>
      </c>
      <c r="C3" s="17">
        <v>8</v>
      </c>
      <c r="D3" s="18">
        <v>3</v>
      </c>
      <c r="E3" s="17">
        <v>4</v>
      </c>
    </row>
  </sheetData>
  <mergeCells count="1">
    <mergeCell ref="A1:E1"/>
  </mergeCells>
  <phoneticPr fontId="2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opLeftCell="A10" zoomScale="85" zoomScaleNormal="85" workbookViewId="0">
      <selection activeCell="A13" sqref="A13:G17"/>
    </sheetView>
  </sheetViews>
  <sheetFormatPr defaultColWidth="9" defaultRowHeight="40.200000000000003" customHeight="1" x14ac:dyDescent="0.25"/>
  <cols>
    <col min="1" max="1" width="9" style="14"/>
    <col min="2" max="2" width="27.33203125" style="24" customWidth="1"/>
    <col min="3" max="3" width="11" style="14" customWidth="1"/>
    <col min="4" max="7" width="12.77734375" style="14" customWidth="1"/>
    <col min="8" max="16384" width="9" style="14"/>
  </cols>
  <sheetData>
    <row r="1" spans="1:10" ht="40.200000000000003" customHeight="1" x14ac:dyDescent="0.25">
      <c r="A1" s="36" t="s">
        <v>16</v>
      </c>
      <c r="B1" s="37" t="s">
        <v>17</v>
      </c>
      <c r="C1" s="36" t="s">
        <v>10</v>
      </c>
      <c r="D1" s="36"/>
      <c r="E1" s="36"/>
      <c r="F1" s="36"/>
      <c r="G1" s="36"/>
    </row>
    <row r="2" spans="1:10" ht="62.4" customHeight="1" x14ac:dyDescent="0.25">
      <c r="A2" s="36"/>
      <c r="B2" s="37"/>
      <c r="C2" s="19" t="s">
        <v>11</v>
      </c>
      <c r="D2" s="19" t="s">
        <v>12</v>
      </c>
      <c r="E2" s="19" t="s">
        <v>13</v>
      </c>
      <c r="F2" s="19" t="s">
        <v>14</v>
      </c>
      <c r="G2" s="19" t="s">
        <v>15</v>
      </c>
    </row>
    <row r="3" spans="1:10" ht="40.200000000000003" customHeight="1" x14ac:dyDescent="0.25">
      <c r="A3" s="17">
        <v>1</v>
      </c>
      <c r="B3" s="20" t="s">
        <v>18</v>
      </c>
      <c r="C3" s="21" t="s">
        <v>19</v>
      </c>
      <c r="D3" s="22"/>
      <c r="E3" s="22"/>
      <c r="F3" s="22"/>
      <c r="G3" s="21" t="s">
        <v>19</v>
      </c>
      <c r="J3" s="23"/>
    </row>
    <row r="4" spans="1:10" ht="40.200000000000003" customHeight="1" x14ac:dyDescent="0.25">
      <c r="A4" s="17">
        <v>2</v>
      </c>
      <c r="B4" s="20" t="s">
        <v>20</v>
      </c>
      <c r="C4" s="21" t="s">
        <v>19</v>
      </c>
      <c r="D4" s="22"/>
      <c r="E4" s="21" t="s">
        <v>19</v>
      </c>
      <c r="F4" s="22"/>
      <c r="G4" s="22"/>
    </row>
    <row r="5" spans="1:10" ht="40.200000000000003" customHeight="1" x14ac:dyDescent="0.25">
      <c r="A5" s="17">
        <v>3</v>
      </c>
      <c r="B5" s="20" t="s">
        <v>21</v>
      </c>
      <c r="C5" s="21" t="s">
        <v>19</v>
      </c>
      <c r="D5" s="22"/>
      <c r="E5" s="21" t="s">
        <v>19</v>
      </c>
      <c r="F5" s="22"/>
      <c r="G5" s="22"/>
    </row>
    <row r="6" spans="1:10" ht="40.200000000000003" customHeight="1" x14ac:dyDescent="0.25">
      <c r="A6" s="17">
        <v>4</v>
      </c>
      <c r="B6" s="20" t="s">
        <v>22</v>
      </c>
      <c r="C6" s="21" t="s">
        <v>19</v>
      </c>
      <c r="D6" s="22"/>
      <c r="E6" s="22"/>
      <c r="F6" s="22"/>
      <c r="G6" s="22"/>
    </row>
    <row r="7" spans="1:10" ht="40.200000000000003" customHeight="1" x14ac:dyDescent="0.25">
      <c r="A7" s="17">
        <v>5</v>
      </c>
      <c r="B7" s="20" t="s">
        <v>23</v>
      </c>
      <c r="C7" s="21" t="s">
        <v>19</v>
      </c>
      <c r="D7" s="21" t="s">
        <v>19</v>
      </c>
      <c r="E7" s="21" t="s">
        <v>19</v>
      </c>
      <c r="F7" s="22"/>
      <c r="G7" s="21" t="s">
        <v>19</v>
      </c>
    </row>
    <row r="8" spans="1:10" ht="40.200000000000003" customHeight="1" x14ac:dyDescent="0.25">
      <c r="A8" s="17">
        <v>6</v>
      </c>
      <c r="B8" s="20" t="s">
        <v>24</v>
      </c>
      <c r="C8" s="22"/>
      <c r="D8" s="22"/>
      <c r="E8" s="22"/>
      <c r="F8" s="21" t="s">
        <v>19</v>
      </c>
      <c r="G8" s="21" t="s">
        <v>19</v>
      </c>
    </row>
    <row r="9" spans="1:10" ht="40.200000000000003" customHeight="1" x14ac:dyDescent="0.25">
      <c r="A9" s="17">
        <v>7</v>
      </c>
      <c r="B9" s="20" t="s">
        <v>25</v>
      </c>
      <c r="C9" s="22"/>
      <c r="D9" s="22"/>
      <c r="E9" s="21" t="s">
        <v>19</v>
      </c>
      <c r="F9" s="22"/>
      <c r="G9" s="22"/>
    </row>
    <row r="10" spans="1:10" ht="40.200000000000003" customHeight="1" x14ac:dyDescent="0.25">
      <c r="A10" s="17">
        <v>8</v>
      </c>
      <c r="B10" s="20" t="s">
        <v>26</v>
      </c>
      <c r="C10" s="21"/>
      <c r="D10" s="22"/>
      <c r="E10" s="21" t="s">
        <v>19</v>
      </c>
      <c r="F10" s="22"/>
      <c r="G10" s="22"/>
    </row>
    <row r="11" spans="1:10" ht="40.200000000000003" customHeight="1" x14ac:dyDescent="0.25">
      <c r="A11" s="17">
        <v>9</v>
      </c>
      <c r="B11" s="20" t="s">
        <v>27</v>
      </c>
      <c r="C11" s="21" t="s">
        <v>19</v>
      </c>
      <c r="D11" s="22"/>
      <c r="E11" s="25" t="s">
        <v>19</v>
      </c>
      <c r="F11" s="22"/>
      <c r="G11" s="22"/>
    </row>
    <row r="12" spans="1:10" ht="40.200000000000003" customHeight="1" x14ac:dyDescent="0.25">
      <c r="A12" s="17">
        <v>10</v>
      </c>
      <c r="B12" s="20" t="s">
        <v>28</v>
      </c>
      <c r="C12" s="22"/>
      <c r="D12" s="22"/>
      <c r="E12" s="21"/>
      <c r="F12" s="22"/>
      <c r="G12" s="21" t="s">
        <v>19</v>
      </c>
    </row>
    <row r="13" spans="1:10" ht="40.200000000000003" customHeight="1" x14ac:dyDescent="0.25">
      <c r="A13" s="17">
        <v>11</v>
      </c>
      <c r="B13" s="20" t="s">
        <v>29</v>
      </c>
      <c r="C13" s="17" t="s">
        <v>19</v>
      </c>
      <c r="D13" s="17"/>
      <c r="E13" s="21"/>
      <c r="F13" s="17"/>
      <c r="G13" s="21"/>
    </row>
    <row r="14" spans="1:10" ht="40.200000000000003" customHeight="1" x14ac:dyDescent="0.25">
      <c r="A14" s="17">
        <v>12</v>
      </c>
      <c r="B14" s="20" t="s">
        <v>7</v>
      </c>
      <c r="C14" s="17"/>
      <c r="D14" s="17"/>
      <c r="E14" s="21" t="s">
        <v>19</v>
      </c>
      <c r="F14" s="17"/>
      <c r="G14" s="21"/>
    </row>
    <row r="15" spans="1:10" ht="40.200000000000003" customHeight="1" x14ac:dyDescent="0.25">
      <c r="A15" s="17">
        <v>13</v>
      </c>
      <c r="B15" s="20" t="s">
        <v>30</v>
      </c>
      <c r="C15" s="17"/>
      <c r="D15" s="17"/>
      <c r="E15" s="21" t="s">
        <v>19</v>
      </c>
      <c r="F15" s="17"/>
      <c r="G15" s="21"/>
    </row>
    <row r="16" spans="1:10" ht="40.200000000000003" customHeight="1" x14ac:dyDescent="0.25">
      <c r="A16" s="17">
        <v>14</v>
      </c>
      <c r="B16" s="20" t="s">
        <v>8</v>
      </c>
      <c r="C16" s="17"/>
      <c r="D16" s="17"/>
      <c r="E16" s="21"/>
      <c r="F16" s="17" t="s">
        <v>19</v>
      </c>
      <c r="G16" s="21"/>
    </row>
    <row r="17" spans="1:7" ht="40.200000000000003" customHeight="1" x14ac:dyDescent="0.25">
      <c r="A17" s="17">
        <v>15</v>
      </c>
      <c r="B17" s="20" t="s">
        <v>9</v>
      </c>
      <c r="C17" s="17"/>
      <c r="D17" s="17"/>
      <c r="E17" s="21"/>
      <c r="F17" s="17" t="s">
        <v>19</v>
      </c>
      <c r="G17" s="21"/>
    </row>
  </sheetData>
  <mergeCells count="3">
    <mergeCell ref="A1:A2"/>
    <mergeCell ref="B1:B2"/>
    <mergeCell ref="C1:G1"/>
  </mergeCells>
  <phoneticPr fontId="2" type="noConversion"/>
  <pageMargins left="0.75" right="0.75" top="1" bottom="1" header="0.51180555555555596" footer="0.51180555555555596"/>
  <pageSetup paperSize="9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workbookViewId="0">
      <pane ySplit="6" topLeftCell="A16" activePane="bottomLeft" state="frozen"/>
      <selection pane="bottomLeft" activeCell="D30" sqref="D30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11.7773437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4" width="17.5546875" style="1" hidden="1" customWidth="1"/>
    <col min="15" max="15" width="11.21875" style="28" hidden="1" customWidth="1"/>
    <col min="16" max="16" width="11.21875" style="1" hidden="1" customWidth="1"/>
    <col min="17" max="16384" width="9" style="1"/>
  </cols>
  <sheetData>
    <row r="1" spans="1:16" ht="14.4" x14ac:dyDescent="0.25">
      <c r="A1" s="1" t="s">
        <v>31</v>
      </c>
    </row>
    <row r="2" spans="1:16" ht="27.6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6" ht="19.2" customHeight="1" x14ac:dyDescent="0.25">
      <c r="A4" s="39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6" ht="33" customHeight="1" x14ac:dyDescent="0.25">
      <c r="A5" s="44" t="s">
        <v>0</v>
      </c>
      <c r="B5" s="44" t="s">
        <v>1</v>
      </c>
      <c r="C5" s="42" t="s">
        <v>32</v>
      </c>
      <c r="D5" s="43"/>
      <c r="E5" s="42" t="s">
        <v>33</v>
      </c>
      <c r="F5" s="43"/>
      <c r="G5" s="42" t="s">
        <v>34</v>
      </c>
      <c r="H5" s="43"/>
      <c r="I5" s="42" t="s">
        <v>39</v>
      </c>
      <c r="J5" s="43"/>
      <c r="K5" s="42" t="s">
        <v>37</v>
      </c>
      <c r="L5" s="43"/>
      <c r="M5" s="48" t="s">
        <v>5</v>
      </c>
      <c r="N5" s="49"/>
      <c r="O5" s="38"/>
    </row>
    <row r="6" spans="1:16" ht="33" customHeight="1" x14ac:dyDescent="0.25">
      <c r="A6" s="45"/>
      <c r="B6" s="45"/>
      <c r="C6" s="10" t="s">
        <v>2</v>
      </c>
      <c r="D6" s="12" t="s">
        <v>3</v>
      </c>
      <c r="E6" s="10" t="s">
        <v>4</v>
      </c>
      <c r="F6" s="12" t="s">
        <v>3</v>
      </c>
      <c r="G6" s="10" t="s">
        <v>4</v>
      </c>
      <c r="H6" s="12" t="s">
        <v>3</v>
      </c>
      <c r="I6" s="10" t="s">
        <v>4</v>
      </c>
      <c r="J6" s="12" t="s">
        <v>3</v>
      </c>
      <c r="K6" s="10" t="s">
        <v>4</v>
      </c>
      <c r="L6" s="12" t="s">
        <v>3</v>
      </c>
      <c r="M6" s="48"/>
      <c r="N6" s="49"/>
      <c r="O6" s="38"/>
    </row>
    <row r="7" spans="1:16" ht="33" customHeight="1" x14ac:dyDescent="0.25">
      <c r="A7" s="8">
        <v>1</v>
      </c>
      <c r="B7" s="7" t="s">
        <v>18</v>
      </c>
      <c r="C7" s="2">
        <v>101</v>
      </c>
      <c r="D7" s="3">
        <v>10100000</v>
      </c>
      <c r="E7" s="4"/>
      <c r="F7" s="3"/>
      <c r="G7" s="4"/>
      <c r="H7" s="3"/>
      <c r="I7" s="4"/>
      <c r="J7" s="3"/>
      <c r="K7" s="4">
        <v>3384</v>
      </c>
      <c r="L7" s="3">
        <f>K7*60</f>
        <v>203040</v>
      </c>
      <c r="M7" s="9">
        <f>D7+F7+H7+J7+L7</f>
        <v>10303040</v>
      </c>
      <c r="N7" s="29"/>
      <c r="O7" s="30"/>
    </row>
    <row r="8" spans="1:16" ht="33" customHeight="1" x14ac:dyDescent="0.25">
      <c r="A8" s="8">
        <v>2</v>
      </c>
      <c r="B8" s="7" t="s">
        <v>20</v>
      </c>
      <c r="C8" s="10">
        <v>217</v>
      </c>
      <c r="D8" s="12">
        <v>8680000</v>
      </c>
      <c r="E8" s="5"/>
      <c r="F8" s="12"/>
      <c r="G8" s="5">
        <f>1250+16067+15238+62213</f>
        <v>94768</v>
      </c>
      <c r="H8" s="12">
        <f>G8*60</f>
        <v>5686080</v>
      </c>
      <c r="I8" s="5"/>
      <c r="J8" s="12"/>
      <c r="K8" s="5"/>
      <c r="L8" s="3"/>
      <c r="M8" s="9">
        <f t="shared" ref="M8:M23" si="0">D8+F8+H8+J8+L8</f>
        <v>14366080</v>
      </c>
      <c r="N8" s="29"/>
      <c r="O8" s="30"/>
    </row>
    <row r="9" spans="1:16" ht="33" customHeight="1" x14ac:dyDescent="0.25">
      <c r="A9" s="8">
        <v>3</v>
      </c>
      <c r="B9" s="7" t="s">
        <v>21</v>
      </c>
      <c r="C9" s="10">
        <v>109</v>
      </c>
      <c r="D9" s="12">
        <v>4360000</v>
      </c>
      <c r="E9" s="5"/>
      <c r="F9" s="12"/>
      <c r="G9" s="5">
        <v>1539</v>
      </c>
      <c r="H9" s="12">
        <f>G9*60</f>
        <v>92340</v>
      </c>
      <c r="I9" s="5"/>
      <c r="J9" s="12"/>
      <c r="K9" s="5"/>
      <c r="L9" s="3"/>
      <c r="M9" s="9">
        <f t="shared" si="0"/>
        <v>4452340</v>
      </c>
      <c r="N9" s="29"/>
      <c r="O9" s="30"/>
    </row>
    <row r="10" spans="1:16" ht="33" customHeight="1" x14ac:dyDescent="0.25">
      <c r="A10" s="8">
        <v>4</v>
      </c>
      <c r="B10" s="7" t="s">
        <v>22</v>
      </c>
      <c r="C10" s="10">
        <v>24</v>
      </c>
      <c r="D10" s="12">
        <v>2400000</v>
      </c>
      <c r="E10" s="5"/>
      <c r="F10" s="12"/>
      <c r="G10" s="5"/>
      <c r="H10" s="12"/>
      <c r="I10" s="5"/>
      <c r="J10" s="12"/>
      <c r="K10" s="5"/>
      <c r="L10" s="3"/>
      <c r="M10" s="9">
        <f t="shared" si="0"/>
        <v>2400000</v>
      </c>
      <c r="N10" s="29"/>
      <c r="O10" s="30"/>
    </row>
    <row r="11" spans="1:16" ht="33" customHeight="1" x14ac:dyDescent="0.25">
      <c r="A11" s="8">
        <v>5</v>
      </c>
      <c r="B11" s="7" t="s">
        <v>23</v>
      </c>
      <c r="C11" s="10"/>
      <c r="D11" s="12"/>
      <c r="E11" s="5"/>
      <c r="F11" s="12"/>
      <c r="G11" s="5">
        <f>438+375+715+2925</f>
        <v>4453</v>
      </c>
      <c r="H11" s="12">
        <f>G11*60</f>
        <v>267180</v>
      </c>
      <c r="I11" s="5"/>
      <c r="J11" s="12"/>
      <c r="K11" s="5"/>
      <c r="L11" s="3"/>
      <c r="M11" s="9">
        <f t="shared" si="0"/>
        <v>267180</v>
      </c>
      <c r="N11" s="31"/>
      <c r="O11" s="32"/>
    </row>
    <row r="12" spans="1:16" ht="33" customHeight="1" x14ac:dyDescent="0.25">
      <c r="A12" s="8">
        <v>6</v>
      </c>
      <c r="B12" s="7" t="s">
        <v>24</v>
      </c>
      <c r="C12" s="10"/>
      <c r="D12" s="12"/>
      <c r="E12" s="5"/>
      <c r="F12" s="12"/>
      <c r="G12" s="5"/>
      <c r="H12" s="12"/>
      <c r="I12" s="5">
        <v>23035</v>
      </c>
      <c r="J12" s="12">
        <v>600000</v>
      </c>
      <c r="K12" s="5">
        <v>3656</v>
      </c>
      <c r="L12" s="12">
        <f>K12*60</f>
        <v>219360</v>
      </c>
      <c r="M12" s="9">
        <f t="shared" si="0"/>
        <v>819360</v>
      </c>
      <c r="N12" s="29"/>
      <c r="O12" s="30"/>
      <c r="P12" s="28">
        <v>13833528899</v>
      </c>
    </row>
    <row r="13" spans="1:16" ht="33" customHeight="1" x14ac:dyDescent="0.25">
      <c r="A13" s="8">
        <v>7</v>
      </c>
      <c r="B13" s="7" t="s">
        <v>25</v>
      </c>
      <c r="C13" s="10"/>
      <c r="D13" s="12"/>
      <c r="E13" s="5"/>
      <c r="F13" s="12"/>
      <c r="G13" s="5">
        <v>4474</v>
      </c>
      <c r="H13" s="12">
        <f>G13*60</f>
        <v>268440</v>
      </c>
      <c r="I13" s="5"/>
      <c r="J13" s="12"/>
      <c r="K13" s="5"/>
      <c r="L13" s="3"/>
      <c r="M13" s="9">
        <f t="shared" si="0"/>
        <v>268440</v>
      </c>
      <c r="N13" s="29"/>
      <c r="O13" s="30"/>
    </row>
    <row r="14" spans="1:16" ht="33" customHeight="1" x14ac:dyDescent="0.25">
      <c r="A14" s="8">
        <v>8</v>
      </c>
      <c r="B14" s="7" t="s">
        <v>26</v>
      </c>
      <c r="C14" s="10"/>
      <c r="D14" s="12"/>
      <c r="E14" s="5"/>
      <c r="F14" s="12"/>
      <c r="G14" s="5">
        <f>4423+7933+1005+490+176</f>
        <v>14027</v>
      </c>
      <c r="H14" s="12">
        <f>G14*60</f>
        <v>841620</v>
      </c>
      <c r="I14" s="5"/>
      <c r="J14" s="12"/>
      <c r="K14" s="5"/>
      <c r="L14" s="3"/>
      <c r="M14" s="9">
        <f t="shared" si="0"/>
        <v>841620</v>
      </c>
      <c r="N14" s="29"/>
      <c r="O14" s="30"/>
    </row>
    <row r="15" spans="1:16" ht="33" customHeight="1" x14ac:dyDescent="0.25">
      <c r="A15" s="8">
        <v>9</v>
      </c>
      <c r="B15" s="7" t="s">
        <v>41</v>
      </c>
      <c r="C15" s="10">
        <v>14</v>
      </c>
      <c r="D15" s="12">
        <v>560000</v>
      </c>
      <c r="E15" s="5"/>
      <c r="F15" s="12"/>
      <c r="G15" s="5">
        <v>498</v>
      </c>
      <c r="H15" s="12">
        <f>G15*60</f>
        <v>29880</v>
      </c>
      <c r="I15" s="5"/>
      <c r="J15" s="12"/>
      <c r="K15" s="5"/>
      <c r="L15" s="3"/>
      <c r="M15" s="9">
        <f t="shared" si="0"/>
        <v>589880</v>
      </c>
      <c r="N15" s="29"/>
      <c r="O15" s="30"/>
    </row>
    <row r="16" spans="1:16" ht="33" customHeight="1" x14ac:dyDescent="0.25">
      <c r="A16" s="8">
        <v>10</v>
      </c>
      <c r="B16" s="7" t="s">
        <v>42</v>
      </c>
      <c r="C16" s="10">
        <v>42</v>
      </c>
      <c r="D16" s="12">
        <v>2000000</v>
      </c>
      <c r="E16" s="5"/>
      <c r="F16" s="12"/>
      <c r="G16" s="5">
        <f>341+943+150+7+352+354+10</f>
        <v>2157</v>
      </c>
      <c r="H16" s="12">
        <f>G16*60</f>
        <v>129420</v>
      </c>
      <c r="I16" s="5"/>
      <c r="J16" s="12"/>
      <c r="K16" s="5"/>
      <c r="L16" s="3"/>
      <c r="M16" s="9">
        <f t="shared" si="0"/>
        <v>2129420</v>
      </c>
      <c r="N16" s="29"/>
      <c r="O16" s="30"/>
    </row>
    <row r="17" spans="1:15" ht="33" customHeight="1" x14ac:dyDescent="0.25">
      <c r="A17" s="8">
        <v>11</v>
      </c>
      <c r="B17" s="7" t="s">
        <v>43</v>
      </c>
      <c r="C17" s="10"/>
      <c r="D17" s="12"/>
      <c r="E17" s="5"/>
      <c r="F17" s="12"/>
      <c r="G17" s="5"/>
      <c r="H17" s="12"/>
      <c r="I17" s="5">
        <v>1001</v>
      </c>
      <c r="J17" s="12">
        <f>I17*60</f>
        <v>60060</v>
      </c>
      <c r="K17" s="5"/>
      <c r="L17" s="3"/>
      <c r="M17" s="9">
        <f t="shared" si="0"/>
        <v>60060</v>
      </c>
      <c r="N17" s="29"/>
      <c r="O17" s="30"/>
    </row>
    <row r="18" spans="1:15" ht="33" customHeight="1" x14ac:dyDescent="0.25">
      <c r="A18" s="8">
        <v>12</v>
      </c>
      <c r="B18" s="7" t="s">
        <v>44</v>
      </c>
      <c r="C18" s="10"/>
      <c r="D18" s="12"/>
      <c r="E18" s="5"/>
      <c r="F18" s="12"/>
      <c r="G18" s="5"/>
      <c r="H18" s="12"/>
      <c r="I18" s="5">
        <v>4664</v>
      </c>
      <c r="J18" s="12">
        <f>I18*60</f>
        <v>279840</v>
      </c>
      <c r="K18" s="5"/>
      <c r="L18" s="3"/>
      <c r="M18" s="9">
        <f t="shared" si="0"/>
        <v>279840</v>
      </c>
      <c r="N18" s="29"/>
      <c r="O18" s="30"/>
    </row>
    <row r="19" spans="1:15" ht="33" customHeight="1" x14ac:dyDescent="0.25">
      <c r="A19" s="8">
        <v>13</v>
      </c>
      <c r="B19" s="7" t="s">
        <v>45</v>
      </c>
      <c r="C19" s="10"/>
      <c r="D19" s="12"/>
      <c r="E19" s="5"/>
      <c r="F19" s="12"/>
      <c r="G19" s="5"/>
      <c r="H19" s="12"/>
      <c r="I19" s="5">
        <v>2120</v>
      </c>
      <c r="J19" s="12">
        <f>I19*60</f>
        <v>127200</v>
      </c>
      <c r="K19" s="5"/>
      <c r="L19" s="3"/>
      <c r="M19" s="9">
        <f t="shared" si="0"/>
        <v>127200</v>
      </c>
      <c r="N19" s="29"/>
      <c r="O19" s="30"/>
    </row>
    <row r="20" spans="1:15" ht="33" customHeight="1" x14ac:dyDescent="0.25">
      <c r="A20" s="8">
        <v>14</v>
      </c>
      <c r="B20" s="7" t="s">
        <v>46</v>
      </c>
      <c r="C20" s="10"/>
      <c r="D20" s="12"/>
      <c r="E20" s="5"/>
      <c r="F20" s="12"/>
      <c r="G20" s="5"/>
      <c r="H20" s="12"/>
      <c r="I20" s="5">
        <v>753</v>
      </c>
      <c r="J20" s="12">
        <f>I20*60</f>
        <v>45180</v>
      </c>
      <c r="K20" s="5"/>
      <c r="L20" s="3"/>
      <c r="M20" s="9">
        <f t="shared" si="0"/>
        <v>45180</v>
      </c>
      <c r="N20" s="29"/>
      <c r="O20" s="30"/>
    </row>
    <row r="21" spans="1:15" ht="33" customHeight="1" x14ac:dyDescent="0.25">
      <c r="A21" s="8">
        <v>15</v>
      </c>
      <c r="B21" s="7" t="s">
        <v>47</v>
      </c>
      <c r="C21" s="10"/>
      <c r="D21" s="12"/>
      <c r="E21" s="5"/>
      <c r="F21" s="12"/>
      <c r="G21" s="5"/>
      <c r="H21" s="12"/>
      <c r="I21" s="5">
        <v>28381</v>
      </c>
      <c r="J21" s="12">
        <v>600000</v>
      </c>
      <c r="K21" s="5"/>
      <c r="L21" s="3"/>
      <c r="M21" s="9">
        <f t="shared" ref="M21" si="1">D21+F21+H21+J21+L21</f>
        <v>600000</v>
      </c>
      <c r="N21" s="29"/>
      <c r="O21" s="30"/>
    </row>
    <row r="22" spans="1:15" ht="33" customHeight="1" x14ac:dyDescent="0.25">
      <c r="A22" s="8">
        <v>16</v>
      </c>
      <c r="B22" s="7" t="s">
        <v>48</v>
      </c>
      <c r="C22" s="10"/>
      <c r="D22" s="12"/>
      <c r="E22" s="5"/>
      <c r="F22" s="12"/>
      <c r="G22" s="5"/>
      <c r="H22" s="12"/>
      <c r="I22" s="5"/>
      <c r="J22" s="12"/>
      <c r="K22" s="5">
        <v>272</v>
      </c>
      <c r="L22" s="3">
        <f>K22*60</f>
        <v>16320</v>
      </c>
      <c r="M22" s="9">
        <f t="shared" si="0"/>
        <v>16320</v>
      </c>
      <c r="N22" s="29"/>
      <c r="O22" s="30"/>
    </row>
    <row r="23" spans="1:15" ht="33" customHeight="1" x14ac:dyDescent="0.25">
      <c r="A23" s="46" t="s">
        <v>6</v>
      </c>
      <c r="B23" s="47"/>
      <c r="C23" s="13">
        <f t="shared" ref="C23:I23" si="2">SUM(C7:C22)</f>
        <v>507</v>
      </c>
      <c r="D23" s="6">
        <f t="shared" si="2"/>
        <v>28100000</v>
      </c>
      <c r="E23" s="13">
        <f t="shared" si="2"/>
        <v>0</v>
      </c>
      <c r="F23" s="6">
        <f t="shared" si="2"/>
        <v>0</v>
      </c>
      <c r="G23" s="34">
        <f t="shared" si="2"/>
        <v>121916</v>
      </c>
      <c r="H23" s="6">
        <f t="shared" si="2"/>
        <v>7314960</v>
      </c>
      <c r="I23" s="34">
        <f t="shared" si="2"/>
        <v>59954</v>
      </c>
      <c r="J23" s="6">
        <f>SUM(J7:J22)</f>
        <v>1712280</v>
      </c>
      <c r="K23" s="34">
        <f>SUM(K7:K22)</f>
        <v>7312</v>
      </c>
      <c r="L23" s="6">
        <f>SUM(L7:L22)</f>
        <v>438720</v>
      </c>
      <c r="M23" s="9">
        <f t="shared" si="0"/>
        <v>37565960</v>
      </c>
      <c r="N23" s="33"/>
      <c r="O23" s="30"/>
    </row>
  </sheetData>
  <mergeCells count="13">
    <mergeCell ref="A23:B23"/>
    <mergeCell ref="C5:D5"/>
    <mergeCell ref="E5:F5"/>
    <mergeCell ref="M5:M6"/>
    <mergeCell ref="N5:N6"/>
    <mergeCell ref="O5:O6"/>
    <mergeCell ref="A4:M4"/>
    <mergeCell ref="A2:M2"/>
    <mergeCell ref="K5:L5"/>
    <mergeCell ref="G5:H5"/>
    <mergeCell ref="I5:J5"/>
    <mergeCell ref="A5:A6"/>
    <mergeCell ref="B5:B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A18C-0CB5-499E-AF65-3EEC084F0263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tabSelected="1" topLeftCell="A4" workbookViewId="0">
      <pane ySplit="3" topLeftCell="A19" activePane="bottomLeft" state="frozen"/>
      <selection activeCell="D30" sqref="D30"/>
      <selection pane="bottomLeft" activeCell="G10" sqref="G10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10.664062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4" width="12.6640625" style="1" bestFit="1" customWidth="1"/>
    <col min="15" max="15" width="11.6640625" style="1" bestFit="1" customWidth="1"/>
    <col min="16" max="16384" width="9" style="1"/>
  </cols>
  <sheetData>
    <row r="1" spans="1:15" ht="14.4" x14ac:dyDescent="0.25">
      <c r="A1" s="27" t="s">
        <v>35</v>
      </c>
    </row>
    <row r="2" spans="1:15" ht="27.6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19.2" customHeight="1" x14ac:dyDescent="0.25">
      <c r="A4" s="39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33" customHeight="1" x14ac:dyDescent="0.25">
      <c r="A5" s="44" t="s">
        <v>0</v>
      </c>
      <c r="B5" s="44" t="s">
        <v>1</v>
      </c>
      <c r="C5" s="42" t="s">
        <v>32</v>
      </c>
      <c r="D5" s="43"/>
      <c r="E5" s="42" t="s">
        <v>33</v>
      </c>
      <c r="F5" s="43"/>
      <c r="G5" s="42" t="s">
        <v>34</v>
      </c>
      <c r="H5" s="43"/>
      <c r="I5" s="42" t="s">
        <v>38</v>
      </c>
      <c r="J5" s="43"/>
      <c r="K5" s="42" t="s">
        <v>37</v>
      </c>
      <c r="L5" s="43"/>
      <c r="M5" s="48" t="s">
        <v>5</v>
      </c>
    </row>
    <row r="6" spans="1:15" ht="33" customHeight="1" x14ac:dyDescent="0.25">
      <c r="A6" s="45"/>
      <c r="B6" s="45"/>
      <c r="C6" s="10" t="s">
        <v>2</v>
      </c>
      <c r="D6" s="12" t="s">
        <v>3</v>
      </c>
      <c r="E6" s="10" t="s">
        <v>4</v>
      </c>
      <c r="F6" s="12" t="s">
        <v>3</v>
      </c>
      <c r="G6" s="10" t="s">
        <v>4</v>
      </c>
      <c r="H6" s="12" t="s">
        <v>3</v>
      </c>
      <c r="I6" s="10" t="s">
        <v>4</v>
      </c>
      <c r="J6" s="12" t="s">
        <v>3</v>
      </c>
      <c r="K6" s="10" t="s">
        <v>4</v>
      </c>
      <c r="L6" s="12" t="s">
        <v>3</v>
      </c>
      <c r="M6" s="48"/>
    </row>
    <row r="7" spans="1:15" ht="33" customHeight="1" x14ac:dyDescent="0.25">
      <c r="A7" s="8">
        <v>1</v>
      </c>
      <c r="B7" s="7" t="s">
        <v>18</v>
      </c>
      <c r="C7" s="2">
        <v>101</v>
      </c>
      <c r="D7" s="3">
        <v>10100000</v>
      </c>
      <c r="E7" s="4"/>
      <c r="F7" s="3"/>
      <c r="G7" s="4"/>
      <c r="H7" s="3"/>
      <c r="I7" s="4"/>
      <c r="J7" s="3"/>
      <c r="K7" s="4">
        <v>3384</v>
      </c>
      <c r="L7" s="3">
        <v>203040</v>
      </c>
      <c r="M7" s="9">
        <f>D7+F7+H7+J7+L7</f>
        <v>10303040</v>
      </c>
      <c r="N7" s="35">
        <f>'2022年申请表'!M7-'2022年审减表'!M7-M7</f>
        <v>0</v>
      </c>
      <c r="O7" s="35"/>
    </row>
    <row r="8" spans="1:15" ht="33" customHeight="1" x14ac:dyDescent="0.25">
      <c r="A8" s="8">
        <v>2</v>
      </c>
      <c r="B8" s="7" t="s">
        <v>20</v>
      </c>
      <c r="C8" s="10">
        <v>217</v>
      </c>
      <c r="D8" s="12">
        <v>8680000</v>
      </c>
      <c r="E8" s="5"/>
      <c r="F8" s="12"/>
      <c r="G8" s="5">
        <f>94768-790-1656-5106</f>
        <v>87216</v>
      </c>
      <c r="H8" s="12">
        <f>G8*60</f>
        <v>5232960</v>
      </c>
      <c r="I8" s="5"/>
      <c r="J8" s="12"/>
      <c r="K8" s="5"/>
      <c r="L8" s="3"/>
      <c r="M8" s="9">
        <f t="shared" ref="M8:M23" si="0">D8+F8+H8+J8+L8</f>
        <v>13912960</v>
      </c>
      <c r="N8" s="35">
        <f>'2022年申请表'!M8-'2022年审减表'!M8-M8</f>
        <v>0</v>
      </c>
      <c r="O8" s="35"/>
    </row>
    <row r="9" spans="1:15" ht="33" customHeight="1" x14ac:dyDescent="0.25">
      <c r="A9" s="8">
        <v>3</v>
      </c>
      <c r="B9" s="7" t="s">
        <v>21</v>
      </c>
      <c r="C9" s="10">
        <v>109</v>
      </c>
      <c r="D9" s="12">
        <v>4360000</v>
      </c>
      <c r="E9" s="5"/>
      <c r="F9" s="12"/>
      <c r="G9" s="5">
        <f>1539-251</f>
        <v>1288</v>
      </c>
      <c r="H9" s="12">
        <f>G9*60</f>
        <v>77280</v>
      </c>
      <c r="I9" s="5"/>
      <c r="J9" s="12"/>
      <c r="K9" s="5"/>
      <c r="L9" s="3"/>
      <c r="M9" s="9">
        <f t="shared" si="0"/>
        <v>4437280</v>
      </c>
      <c r="N9" s="35">
        <f>'2022年申请表'!M9-'2022年审减表'!M9-M9</f>
        <v>0</v>
      </c>
      <c r="O9" s="35"/>
    </row>
    <row r="10" spans="1:15" ht="33" customHeight="1" x14ac:dyDescent="0.25">
      <c r="A10" s="8">
        <v>4</v>
      </c>
      <c r="B10" s="7" t="s">
        <v>22</v>
      </c>
      <c r="C10" s="10">
        <v>24</v>
      </c>
      <c r="D10" s="12">
        <v>2400000</v>
      </c>
      <c r="E10" s="5"/>
      <c r="F10" s="12"/>
      <c r="G10" s="5"/>
      <c r="H10" s="12"/>
      <c r="I10" s="5"/>
      <c r="J10" s="12"/>
      <c r="K10" s="5"/>
      <c r="L10" s="3"/>
      <c r="M10" s="9">
        <f t="shared" si="0"/>
        <v>2400000</v>
      </c>
      <c r="N10" s="35">
        <f>'2022年申请表'!M10-'2022年审减表'!M10-M10</f>
        <v>0</v>
      </c>
      <c r="O10" s="35"/>
    </row>
    <row r="11" spans="1:15" ht="33" customHeight="1" x14ac:dyDescent="0.25">
      <c r="A11" s="8">
        <v>5</v>
      </c>
      <c r="B11" s="7" t="s">
        <v>23</v>
      </c>
      <c r="C11" s="10"/>
      <c r="D11" s="12"/>
      <c r="E11" s="5"/>
      <c r="F11" s="12"/>
      <c r="G11" s="5">
        <f>4453-230</f>
        <v>4223</v>
      </c>
      <c r="H11" s="12">
        <f>G11*60</f>
        <v>253380</v>
      </c>
      <c r="I11" s="5"/>
      <c r="J11" s="12"/>
      <c r="K11" s="5"/>
      <c r="L11" s="3"/>
      <c r="M11" s="9">
        <f t="shared" si="0"/>
        <v>253380</v>
      </c>
      <c r="N11" s="35">
        <f>'2022年申请表'!M11-'2022年审减表'!M11-M11</f>
        <v>0</v>
      </c>
      <c r="O11" s="35"/>
    </row>
    <row r="12" spans="1:15" ht="33" customHeight="1" x14ac:dyDescent="0.25">
      <c r="A12" s="8">
        <v>6</v>
      </c>
      <c r="B12" s="7" t="s">
        <v>24</v>
      </c>
      <c r="C12" s="10"/>
      <c r="D12" s="12"/>
      <c r="E12" s="5"/>
      <c r="F12" s="12"/>
      <c r="G12" s="5"/>
      <c r="H12" s="12"/>
      <c r="I12" s="5">
        <v>23035</v>
      </c>
      <c r="J12" s="12">
        <v>600000</v>
      </c>
      <c r="K12" s="5">
        <v>3656</v>
      </c>
      <c r="L12" s="3">
        <v>219360</v>
      </c>
      <c r="M12" s="9">
        <f t="shared" si="0"/>
        <v>819360</v>
      </c>
      <c r="N12" s="35">
        <f>'2022年申请表'!M12-'2022年审减表'!M12-M12</f>
        <v>0</v>
      </c>
      <c r="O12" s="35"/>
    </row>
    <row r="13" spans="1:15" ht="33" customHeight="1" x14ac:dyDescent="0.25">
      <c r="A13" s="8">
        <v>7</v>
      </c>
      <c r="B13" s="7" t="s">
        <v>25</v>
      </c>
      <c r="C13" s="10"/>
      <c r="D13" s="12"/>
      <c r="E13" s="5"/>
      <c r="F13" s="12"/>
      <c r="G13" s="5">
        <f>4474-1281</f>
        <v>3193</v>
      </c>
      <c r="H13" s="12">
        <f>G13*60</f>
        <v>191580</v>
      </c>
      <c r="I13" s="5"/>
      <c r="J13" s="12"/>
      <c r="K13" s="5"/>
      <c r="L13" s="3"/>
      <c r="M13" s="9">
        <f t="shared" si="0"/>
        <v>191580</v>
      </c>
      <c r="N13" s="35">
        <f>'2022年申请表'!M13-'2022年审减表'!M13-M13</f>
        <v>0</v>
      </c>
      <c r="O13" s="35"/>
    </row>
    <row r="14" spans="1:15" ht="33" customHeight="1" x14ac:dyDescent="0.25">
      <c r="A14" s="8">
        <v>8</v>
      </c>
      <c r="B14" s="7" t="s">
        <v>26</v>
      </c>
      <c r="C14" s="10"/>
      <c r="D14" s="12"/>
      <c r="E14" s="5"/>
      <c r="F14" s="12"/>
      <c r="G14" s="5">
        <f>14027-88</f>
        <v>13939</v>
      </c>
      <c r="H14" s="12">
        <f>G14*60</f>
        <v>836340</v>
      </c>
      <c r="I14" s="5"/>
      <c r="J14" s="12"/>
      <c r="K14" s="5"/>
      <c r="L14" s="3"/>
      <c r="M14" s="9">
        <f t="shared" si="0"/>
        <v>836340</v>
      </c>
      <c r="N14" s="35">
        <f>'2022年申请表'!M14-'2022年审减表'!M14-M14</f>
        <v>0</v>
      </c>
      <c r="O14" s="35"/>
    </row>
    <row r="15" spans="1:15" ht="33" customHeight="1" x14ac:dyDescent="0.25">
      <c r="A15" s="8">
        <v>9</v>
      </c>
      <c r="B15" s="7" t="s">
        <v>41</v>
      </c>
      <c r="C15" s="10">
        <v>14</v>
      </c>
      <c r="D15" s="12">
        <v>560000</v>
      </c>
      <c r="E15" s="5"/>
      <c r="F15" s="12"/>
      <c r="G15" s="5">
        <v>498</v>
      </c>
      <c r="H15" s="12">
        <f>G15*60</f>
        <v>29880</v>
      </c>
      <c r="I15" s="5"/>
      <c r="J15" s="12"/>
      <c r="K15" s="5"/>
      <c r="L15" s="3"/>
      <c r="M15" s="9">
        <f t="shared" si="0"/>
        <v>589880</v>
      </c>
      <c r="N15" s="35">
        <f>'2022年申请表'!M15-'2022年审减表'!M15-M15</f>
        <v>0</v>
      </c>
      <c r="O15" s="35"/>
    </row>
    <row r="16" spans="1:15" ht="33" customHeight="1" x14ac:dyDescent="0.25">
      <c r="A16" s="8">
        <v>10</v>
      </c>
      <c r="B16" s="7" t="s">
        <v>42</v>
      </c>
      <c r="C16" s="10">
        <v>42</v>
      </c>
      <c r="D16" s="12">
        <v>1880000</v>
      </c>
      <c r="E16" s="5"/>
      <c r="F16" s="12"/>
      <c r="G16" s="5">
        <f>2157</f>
        <v>2157</v>
      </c>
      <c r="H16" s="12">
        <f>G16*60</f>
        <v>129420</v>
      </c>
      <c r="I16" s="5"/>
      <c r="J16" s="12"/>
      <c r="K16" s="5"/>
      <c r="L16" s="3"/>
      <c r="M16" s="9">
        <f t="shared" si="0"/>
        <v>2009420</v>
      </c>
      <c r="N16" s="35">
        <f>'2022年申请表'!M16-'2022年审减表'!M16-M16</f>
        <v>0</v>
      </c>
      <c r="O16" s="35"/>
    </row>
    <row r="17" spans="1:15" ht="33" customHeight="1" x14ac:dyDescent="0.25">
      <c r="A17" s="8">
        <v>11</v>
      </c>
      <c r="B17" s="7" t="s">
        <v>43</v>
      </c>
      <c r="C17" s="10"/>
      <c r="D17" s="12"/>
      <c r="E17" s="5"/>
      <c r="F17" s="12"/>
      <c r="G17" s="5"/>
      <c r="H17" s="12"/>
      <c r="I17" s="5">
        <v>1001</v>
      </c>
      <c r="J17" s="12">
        <v>60060</v>
      </c>
      <c r="K17" s="5"/>
      <c r="L17" s="3"/>
      <c r="M17" s="9">
        <f t="shared" si="0"/>
        <v>60060</v>
      </c>
      <c r="N17" s="35">
        <f>'2022年申请表'!M17-'2022年审减表'!M17-M17</f>
        <v>0</v>
      </c>
      <c r="O17" s="35"/>
    </row>
    <row r="18" spans="1:15" ht="33" customHeight="1" x14ac:dyDescent="0.25">
      <c r="A18" s="8">
        <v>12</v>
      </c>
      <c r="B18" s="7" t="s">
        <v>44</v>
      </c>
      <c r="C18" s="10"/>
      <c r="D18" s="12"/>
      <c r="E18" s="5"/>
      <c r="F18" s="12"/>
      <c r="G18" s="5"/>
      <c r="H18" s="12"/>
      <c r="I18" s="5">
        <v>4664</v>
      </c>
      <c r="J18" s="12">
        <v>279840</v>
      </c>
      <c r="K18" s="5"/>
      <c r="L18" s="3"/>
      <c r="M18" s="9">
        <f t="shared" si="0"/>
        <v>279840</v>
      </c>
      <c r="N18" s="35">
        <f>'2022年申请表'!M18-'2022年审减表'!M18-M18</f>
        <v>0</v>
      </c>
      <c r="O18" s="35"/>
    </row>
    <row r="19" spans="1:15" ht="33" customHeight="1" x14ac:dyDescent="0.25">
      <c r="A19" s="8">
        <v>13</v>
      </c>
      <c r="B19" s="7" t="s">
        <v>45</v>
      </c>
      <c r="C19" s="10"/>
      <c r="D19" s="12"/>
      <c r="E19" s="5"/>
      <c r="F19" s="12"/>
      <c r="G19" s="5"/>
      <c r="H19" s="12"/>
      <c r="I19" s="5">
        <v>2120</v>
      </c>
      <c r="J19" s="12">
        <v>127200</v>
      </c>
      <c r="K19" s="5"/>
      <c r="L19" s="3"/>
      <c r="M19" s="9">
        <f t="shared" si="0"/>
        <v>127200</v>
      </c>
      <c r="N19" s="35">
        <f>'2022年申请表'!M19-'2022年审减表'!M19-M19</f>
        <v>0</v>
      </c>
      <c r="O19" s="35"/>
    </row>
    <row r="20" spans="1:15" ht="33" customHeight="1" x14ac:dyDescent="0.25">
      <c r="A20" s="8">
        <v>14</v>
      </c>
      <c r="B20" s="7" t="s">
        <v>46</v>
      </c>
      <c r="C20" s="10"/>
      <c r="D20" s="12"/>
      <c r="E20" s="5"/>
      <c r="F20" s="12"/>
      <c r="G20" s="5"/>
      <c r="H20" s="12"/>
      <c r="I20" s="5">
        <v>753</v>
      </c>
      <c r="J20" s="12">
        <v>45180</v>
      </c>
      <c r="K20" s="5"/>
      <c r="L20" s="3"/>
      <c r="M20" s="9">
        <f t="shared" si="0"/>
        <v>45180</v>
      </c>
      <c r="N20" s="35">
        <f>'2022年申请表'!M20-'2022年审减表'!M20-M20</f>
        <v>0</v>
      </c>
      <c r="O20" s="35"/>
    </row>
    <row r="21" spans="1:15" ht="33" customHeight="1" x14ac:dyDescent="0.25">
      <c r="A21" s="8">
        <v>15</v>
      </c>
      <c r="B21" s="7" t="s">
        <v>47</v>
      </c>
      <c r="C21" s="10"/>
      <c r="D21" s="12"/>
      <c r="E21" s="5"/>
      <c r="F21" s="12"/>
      <c r="G21" s="5"/>
      <c r="H21" s="12"/>
      <c r="I21" s="5">
        <v>28381</v>
      </c>
      <c r="J21" s="12">
        <v>600000</v>
      </c>
      <c r="K21" s="5"/>
      <c r="L21" s="3"/>
      <c r="M21" s="9">
        <f t="shared" ref="M21" si="1">D21+F21+H21+J21+L21</f>
        <v>600000</v>
      </c>
      <c r="N21" s="35">
        <f>'2022年申请表'!M21-'2022年审减表'!M21-M21</f>
        <v>0</v>
      </c>
      <c r="O21" s="35"/>
    </row>
    <row r="22" spans="1:15" ht="33" customHeight="1" x14ac:dyDescent="0.25">
      <c r="A22" s="8">
        <v>16</v>
      </c>
      <c r="B22" s="7" t="s">
        <v>48</v>
      </c>
      <c r="C22" s="10"/>
      <c r="D22" s="12"/>
      <c r="E22" s="5"/>
      <c r="F22" s="12"/>
      <c r="G22" s="5"/>
      <c r="H22" s="12"/>
      <c r="I22" s="5"/>
      <c r="J22" s="12"/>
      <c r="K22" s="5">
        <v>272</v>
      </c>
      <c r="L22" s="3">
        <v>16320</v>
      </c>
      <c r="M22" s="9">
        <f t="shared" si="0"/>
        <v>16320</v>
      </c>
      <c r="N22" s="35">
        <f>'2022年申请表'!M22-'2022年审减表'!M22-M22</f>
        <v>0</v>
      </c>
      <c r="O22" s="35"/>
    </row>
    <row r="23" spans="1:15" ht="33" customHeight="1" x14ac:dyDescent="0.25">
      <c r="A23" s="46" t="s">
        <v>6</v>
      </c>
      <c r="B23" s="47"/>
      <c r="C23" s="13">
        <f t="shared" ref="C23:I23" si="2">SUM(C7:C22)</f>
        <v>507</v>
      </c>
      <c r="D23" s="6">
        <f t="shared" si="2"/>
        <v>27980000</v>
      </c>
      <c r="E23" s="13">
        <f t="shared" si="2"/>
        <v>0</v>
      </c>
      <c r="F23" s="6">
        <f t="shared" si="2"/>
        <v>0</v>
      </c>
      <c r="G23" s="34">
        <f t="shared" si="2"/>
        <v>112514</v>
      </c>
      <c r="H23" s="6">
        <f t="shared" si="2"/>
        <v>6750840</v>
      </c>
      <c r="I23" s="34">
        <f t="shared" si="2"/>
        <v>59954</v>
      </c>
      <c r="J23" s="6">
        <f>SUM(J7:J22)</f>
        <v>1712280</v>
      </c>
      <c r="K23" s="34">
        <f>SUM(K7:K22)</f>
        <v>7312</v>
      </c>
      <c r="L23" s="6">
        <f>SUM(L7:L22)</f>
        <v>438720</v>
      </c>
      <c r="M23" s="9">
        <f t="shared" si="0"/>
        <v>36881840</v>
      </c>
    </row>
    <row r="24" spans="1:15" x14ac:dyDescent="0.25">
      <c r="K24" s="26"/>
    </row>
  </sheetData>
  <mergeCells count="11">
    <mergeCell ref="A23:B23"/>
    <mergeCell ref="A2:M2"/>
    <mergeCell ref="A4:M4"/>
    <mergeCell ref="A5:A6"/>
    <mergeCell ref="B5:B6"/>
    <mergeCell ref="C5:D5"/>
    <mergeCell ref="E5:F5"/>
    <mergeCell ref="G5:H5"/>
    <mergeCell ref="I5:J5"/>
    <mergeCell ref="K5:L5"/>
    <mergeCell ref="M5:M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topLeftCell="B13" workbookViewId="0">
      <selection activeCell="N13" sqref="N1:N1048576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9.664062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4" width="12.33203125" style="1" hidden="1" customWidth="1"/>
    <col min="15" max="16384" width="9" style="1"/>
  </cols>
  <sheetData>
    <row r="1" spans="1:14" ht="14.4" x14ac:dyDescent="0.25">
      <c r="A1" s="27" t="s">
        <v>36</v>
      </c>
    </row>
    <row r="2" spans="1:14" ht="27.6" x14ac:dyDescent="0.25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9.2" customHeight="1" x14ac:dyDescent="0.25">
      <c r="A4" s="39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3" customHeight="1" x14ac:dyDescent="0.25">
      <c r="A5" s="44" t="s">
        <v>0</v>
      </c>
      <c r="B5" s="44" t="s">
        <v>1</v>
      </c>
      <c r="C5" s="42" t="s">
        <v>32</v>
      </c>
      <c r="D5" s="43"/>
      <c r="E5" s="42" t="s">
        <v>33</v>
      </c>
      <c r="F5" s="43"/>
      <c r="G5" s="42" t="s">
        <v>34</v>
      </c>
      <c r="H5" s="43"/>
      <c r="I5" s="42" t="s">
        <v>39</v>
      </c>
      <c r="J5" s="43"/>
      <c r="K5" s="50" t="s">
        <v>37</v>
      </c>
      <c r="L5" s="43"/>
      <c r="M5" s="48" t="s">
        <v>5</v>
      </c>
    </row>
    <row r="6" spans="1:14" ht="33" customHeight="1" x14ac:dyDescent="0.25">
      <c r="A6" s="45"/>
      <c r="B6" s="45"/>
      <c r="C6" s="10" t="s">
        <v>2</v>
      </c>
      <c r="D6" s="12" t="s">
        <v>3</v>
      </c>
      <c r="E6" s="10" t="s">
        <v>4</v>
      </c>
      <c r="F6" s="12" t="s">
        <v>3</v>
      </c>
      <c r="G6" s="10" t="s">
        <v>4</v>
      </c>
      <c r="H6" s="12" t="s">
        <v>3</v>
      </c>
      <c r="I6" s="10" t="s">
        <v>4</v>
      </c>
      <c r="J6" s="12" t="s">
        <v>3</v>
      </c>
      <c r="K6" s="10" t="s">
        <v>4</v>
      </c>
      <c r="L6" s="12" t="s">
        <v>3</v>
      </c>
      <c r="M6" s="48"/>
    </row>
    <row r="7" spans="1:14" ht="33" customHeight="1" x14ac:dyDescent="0.25">
      <c r="A7" s="8">
        <v>1</v>
      </c>
      <c r="B7" s="7" t="s">
        <v>18</v>
      </c>
      <c r="C7" s="2"/>
      <c r="D7" s="3"/>
      <c r="E7" s="4"/>
      <c r="F7" s="3"/>
      <c r="G7" s="4"/>
      <c r="H7" s="3"/>
      <c r="I7" s="4"/>
      <c r="J7" s="3"/>
      <c r="K7" s="4"/>
      <c r="L7" s="3"/>
      <c r="M7" s="9">
        <f>D7+F7+H7+J7+L7</f>
        <v>0</v>
      </c>
    </row>
    <row r="8" spans="1:14" ht="33" customHeight="1" x14ac:dyDescent="0.25">
      <c r="A8" s="8">
        <v>2</v>
      </c>
      <c r="B8" s="7" t="s">
        <v>20</v>
      </c>
      <c r="C8" s="2"/>
      <c r="D8" s="3"/>
      <c r="E8" s="5"/>
      <c r="F8" s="12"/>
      <c r="G8" s="5">
        <f>790+1656+5106</f>
        <v>7552</v>
      </c>
      <c r="H8" s="12">
        <f>G8*60</f>
        <v>453120</v>
      </c>
      <c r="I8" s="5"/>
      <c r="J8" s="12"/>
      <c r="K8" s="5"/>
      <c r="L8" s="3"/>
      <c r="M8" s="9">
        <f t="shared" ref="M8:M23" si="0">D8+F8+H8+J8+L8</f>
        <v>453120</v>
      </c>
      <c r="N8" s="35">
        <f>M8-[1]中远海运船务!$K$25</f>
        <v>-475400</v>
      </c>
    </row>
    <row r="9" spans="1:14" ht="33" customHeight="1" x14ac:dyDescent="0.25">
      <c r="A9" s="8">
        <v>3</v>
      </c>
      <c r="B9" s="7" t="s">
        <v>21</v>
      </c>
      <c r="C9" s="2"/>
      <c r="D9" s="3"/>
      <c r="E9" s="5"/>
      <c r="F9" s="12"/>
      <c r="G9" s="5">
        <f>878-627</f>
        <v>251</v>
      </c>
      <c r="H9" s="12">
        <f>G9*60</f>
        <v>15060</v>
      </c>
      <c r="I9" s="5"/>
      <c r="J9" s="12"/>
      <c r="K9" s="5"/>
      <c r="L9" s="3"/>
      <c r="M9" s="9">
        <f t="shared" si="0"/>
        <v>15060</v>
      </c>
      <c r="N9" s="35">
        <f>M9-[1]大连集发!$J$22</f>
        <v>8460</v>
      </c>
    </row>
    <row r="10" spans="1:14" ht="33" customHeight="1" x14ac:dyDescent="0.25">
      <c r="A10" s="8">
        <v>4</v>
      </c>
      <c r="B10" s="7" t="s">
        <v>22</v>
      </c>
      <c r="C10" s="2"/>
      <c r="D10" s="3"/>
      <c r="E10" s="5"/>
      <c r="F10" s="12"/>
      <c r="G10" s="5"/>
      <c r="H10" s="12"/>
      <c r="I10" s="5"/>
      <c r="J10" s="12"/>
      <c r="K10" s="5"/>
      <c r="L10" s="3"/>
      <c r="M10" s="9">
        <f t="shared" si="0"/>
        <v>0</v>
      </c>
    </row>
    <row r="11" spans="1:14" ht="33" customHeight="1" x14ac:dyDescent="0.25">
      <c r="A11" s="8">
        <v>5</v>
      </c>
      <c r="B11" s="7" t="s">
        <v>23</v>
      </c>
      <c r="C11" s="2"/>
      <c r="D11" s="3"/>
      <c r="E11" s="5"/>
      <c r="F11" s="12"/>
      <c r="G11" s="5">
        <v>230</v>
      </c>
      <c r="H11" s="12">
        <f>G11*60</f>
        <v>13800</v>
      </c>
      <c r="I11" s="5"/>
      <c r="J11" s="12"/>
      <c r="K11" s="5"/>
      <c r="L11" s="3"/>
      <c r="M11" s="9">
        <f t="shared" si="0"/>
        <v>13800</v>
      </c>
      <c r="N11" s="35">
        <f>M11-[1]中远海运集装箱!$K$28</f>
        <v>-564960</v>
      </c>
    </row>
    <row r="12" spans="1:14" ht="33" customHeight="1" x14ac:dyDescent="0.25">
      <c r="A12" s="8">
        <v>6</v>
      </c>
      <c r="B12" s="7" t="s">
        <v>24</v>
      </c>
      <c r="C12" s="2"/>
      <c r="D12" s="3"/>
      <c r="E12" s="5"/>
      <c r="F12" s="12"/>
      <c r="G12" s="5"/>
      <c r="H12" s="12"/>
      <c r="I12" s="5"/>
      <c r="J12" s="12"/>
      <c r="K12" s="5"/>
      <c r="L12" s="3"/>
      <c r="M12" s="9">
        <f t="shared" si="0"/>
        <v>0</v>
      </c>
      <c r="N12" s="35">
        <f>M12-[1]港新港湾!$H$13</f>
        <v>-120</v>
      </c>
    </row>
    <row r="13" spans="1:14" ht="33" customHeight="1" x14ac:dyDescent="0.25">
      <c r="A13" s="8">
        <v>7</v>
      </c>
      <c r="B13" s="7" t="s">
        <v>25</v>
      </c>
      <c r="C13" s="2"/>
      <c r="D13" s="3"/>
      <c r="E13" s="5"/>
      <c r="F13" s="12"/>
      <c r="G13" s="5">
        <v>1281</v>
      </c>
      <c r="H13" s="12">
        <f>G13*60</f>
        <v>76860</v>
      </c>
      <c r="I13" s="5"/>
      <c r="J13" s="12"/>
      <c r="K13" s="5"/>
      <c r="L13" s="3"/>
      <c r="M13" s="9">
        <f t="shared" si="0"/>
        <v>76860</v>
      </c>
      <c r="N13" s="35">
        <f>M13-[1]泉州安通!$J$12</f>
        <v>-96060</v>
      </c>
    </row>
    <row r="14" spans="1:14" ht="33" customHeight="1" x14ac:dyDescent="0.25">
      <c r="A14" s="8">
        <v>8</v>
      </c>
      <c r="B14" s="7" t="s">
        <v>26</v>
      </c>
      <c r="C14" s="2"/>
      <c r="D14" s="3"/>
      <c r="E14" s="5"/>
      <c r="F14" s="12"/>
      <c r="G14" s="5">
        <f>4511-4423</f>
        <v>88</v>
      </c>
      <c r="H14" s="12">
        <f>G14*60</f>
        <v>5280</v>
      </c>
      <c r="I14" s="5"/>
      <c r="J14" s="12"/>
      <c r="K14" s="5"/>
      <c r="L14" s="3"/>
      <c r="M14" s="9">
        <f t="shared" si="0"/>
        <v>5280</v>
      </c>
      <c r="N14" s="35">
        <f>M14-[1]上海中谷!$J$12</f>
        <v>-303180</v>
      </c>
    </row>
    <row r="15" spans="1:14" ht="33" customHeight="1" x14ac:dyDescent="0.25">
      <c r="A15" s="8">
        <v>9</v>
      </c>
      <c r="B15" s="7" t="s">
        <v>41</v>
      </c>
      <c r="C15" s="2"/>
      <c r="D15" s="3"/>
      <c r="E15" s="5"/>
      <c r="F15" s="12"/>
      <c r="G15" s="5"/>
      <c r="H15" s="12"/>
      <c r="I15" s="5"/>
      <c r="J15" s="12"/>
      <c r="K15" s="5"/>
      <c r="L15" s="3"/>
      <c r="M15" s="9">
        <f t="shared" si="0"/>
        <v>0</v>
      </c>
      <c r="N15" s="35">
        <f>M15-[1]上海合德!$I$27</f>
        <v>-1420000</v>
      </c>
    </row>
    <row r="16" spans="1:14" ht="33" customHeight="1" x14ac:dyDescent="0.25">
      <c r="A16" s="8">
        <v>10</v>
      </c>
      <c r="B16" s="7" t="s">
        <v>42</v>
      </c>
      <c r="C16" s="2">
        <v>2</v>
      </c>
      <c r="D16" s="3">
        <v>120000</v>
      </c>
      <c r="E16" s="5"/>
      <c r="F16" s="12"/>
      <c r="G16" s="5"/>
      <c r="H16" s="12">
        <f>G16*60</f>
        <v>0</v>
      </c>
      <c r="I16" s="5"/>
      <c r="J16" s="12"/>
      <c r="K16" s="5"/>
      <c r="L16" s="3"/>
      <c r="M16" s="9">
        <f t="shared" si="0"/>
        <v>120000</v>
      </c>
      <c r="N16" s="35">
        <f>M16-[1]海运煤炭!$H$9</f>
        <v>119880</v>
      </c>
    </row>
    <row r="17" spans="1:13" ht="33" customHeight="1" x14ac:dyDescent="0.25">
      <c r="A17" s="8">
        <v>11</v>
      </c>
      <c r="B17" s="7" t="s">
        <v>43</v>
      </c>
      <c r="C17" s="2"/>
      <c r="D17" s="3"/>
      <c r="E17" s="5"/>
      <c r="F17" s="12"/>
      <c r="G17" s="5"/>
      <c r="H17" s="12"/>
      <c r="I17" s="5"/>
      <c r="J17" s="12"/>
      <c r="K17" s="5"/>
      <c r="L17" s="3"/>
      <c r="M17" s="9">
        <f t="shared" si="0"/>
        <v>0</v>
      </c>
    </row>
    <row r="18" spans="1:13" ht="33" customHeight="1" x14ac:dyDescent="0.25">
      <c r="A18" s="8">
        <v>12</v>
      </c>
      <c r="B18" s="7" t="s">
        <v>44</v>
      </c>
      <c r="C18" s="2"/>
      <c r="D18" s="3"/>
      <c r="E18" s="5"/>
      <c r="F18" s="12"/>
      <c r="G18" s="5"/>
      <c r="H18" s="12"/>
      <c r="I18" s="5"/>
      <c r="J18" s="12"/>
      <c r="K18" s="5"/>
      <c r="L18" s="3"/>
      <c r="M18" s="9">
        <f t="shared" si="0"/>
        <v>0</v>
      </c>
    </row>
    <row r="19" spans="1:13" ht="33" customHeight="1" x14ac:dyDescent="0.25">
      <c r="A19" s="8">
        <v>13</v>
      </c>
      <c r="B19" s="7" t="s">
        <v>45</v>
      </c>
      <c r="C19" s="2"/>
      <c r="D19" s="3"/>
      <c r="E19" s="5"/>
      <c r="F19" s="12"/>
      <c r="G19" s="5"/>
      <c r="H19" s="12"/>
      <c r="I19" s="5"/>
      <c r="J19" s="12"/>
      <c r="K19" s="5"/>
      <c r="L19" s="3"/>
      <c r="M19" s="9">
        <f t="shared" si="0"/>
        <v>0</v>
      </c>
    </row>
    <row r="20" spans="1:13" ht="33" customHeight="1" x14ac:dyDescent="0.25">
      <c r="A20" s="8">
        <v>14</v>
      </c>
      <c r="B20" s="7" t="s">
        <v>46</v>
      </c>
      <c r="C20" s="2"/>
      <c r="D20" s="3"/>
      <c r="E20" s="5"/>
      <c r="F20" s="12"/>
      <c r="G20" s="5"/>
      <c r="H20" s="12"/>
      <c r="I20" s="5"/>
      <c r="J20" s="12"/>
      <c r="K20" s="5"/>
      <c r="L20" s="3"/>
      <c r="M20" s="9">
        <f t="shared" si="0"/>
        <v>0</v>
      </c>
    </row>
    <row r="21" spans="1:13" ht="33" customHeight="1" x14ac:dyDescent="0.25">
      <c r="A21" s="8">
        <v>15</v>
      </c>
      <c r="B21" s="7" t="s">
        <v>47</v>
      </c>
      <c r="C21" s="2"/>
      <c r="D21" s="3"/>
      <c r="E21" s="5"/>
      <c r="F21" s="12"/>
      <c r="G21" s="5"/>
      <c r="H21" s="12"/>
      <c r="I21" s="5"/>
      <c r="J21" s="12"/>
      <c r="K21" s="5"/>
      <c r="L21" s="3"/>
      <c r="M21" s="9">
        <f t="shared" ref="M21" si="1">D21+F21+H21+J21+L21</f>
        <v>0</v>
      </c>
    </row>
    <row r="22" spans="1:13" ht="33" customHeight="1" x14ac:dyDescent="0.25">
      <c r="A22" s="8">
        <v>16</v>
      </c>
      <c r="B22" s="7" t="s">
        <v>48</v>
      </c>
      <c r="C22" s="2"/>
      <c r="D22" s="3"/>
      <c r="E22" s="5"/>
      <c r="F22" s="12"/>
      <c r="G22" s="5"/>
      <c r="H22" s="12"/>
      <c r="I22" s="5"/>
      <c r="J22" s="12"/>
      <c r="K22" s="5"/>
      <c r="L22" s="3"/>
      <c r="M22" s="9">
        <f t="shared" si="0"/>
        <v>0</v>
      </c>
    </row>
    <row r="23" spans="1:13" ht="33" customHeight="1" x14ac:dyDescent="0.25">
      <c r="A23" s="46" t="s">
        <v>6</v>
      </c>
      <c r="B23" s="47"/>
      <c r="C23" s="13">
        <f t="shared" ref="C23:I23" si="2">SUM(C7:C22)</f>
        <v>2</v>
      </c>
      <c r="D23" s="6">
        <f t="shared" si="2"/>
        <v>120000</v>
      </c>
      <c r="E23" s="13">
        <f t="shared" si="2"/>
        <v>0</v>
      </c>
      <c r="F23" s="6">
        <f t="shared" si="2"/>
        <v>0</v>
      </c>
      <c r="G23" s="34">
        <f t="shared" si="2"/>
        <v>9402</v>
      </c>
      <c r="H23" s="6">
        <f t="shared" si="2"/>
        <v>564120</v>
      </c>
      <c r="I23" s="13">
        <f t="shared" si="2"/>
        <v>0</v>
      </c>
      <c r="J23" s="6">
        <f>SUM(J7:J22)</f>
        <v>0</v>
      </c>
      <c r="K23" s="13">
        <f>SUM(K7:K22)</f>
        <v>0</v>
      </c>
      <c r="L23" s="6">
        <f>SUM(L7:L22)</f>
        <v>0</v>
      </c>
      <c r="M23" s="9">
        <f t="shared" si="0"/>
        <v>684120</v>
      </c>
    </row>
    <row r="24" spans="1:13" x14ac:dyDescent="0.25">
      <c r="K24" s="26"/>
    </row>
  </sheetData>
  <mergeCells count="11">
    <mergeCell ref="A23:B23"/>
    <mergeCell ref="A2:M2"/>
    <mergeCell ref="A4:M4"/>
    <mergeCell ref="A5:A6"/>
    <mergeCell ref="B5:B6"/>
    <mergeCell ref="C5:D5"/>
    <mergeCell ref="E5:F5"/>
    <mergeCell ref="G5:H5"/>
    <mergeCell ref="I5:J5"/>
    <mergeCell ref="K5:L5"/>
    <mergeCell ref="M5:M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申请补贴类别</vt:lpstr>
      <vt:lpstr>申请单位</vt:lpstr>
      <vt:lpstr>2022年申请表</vt:lpstr>
      <vt:lpstr>Sheet1</vt:lpstr>
      <vt:lpstr>2022年审定表</vt:lpstr>
      <vt:lpstr>2022年审减表</vt:lpstr>
      <vt:lpstr>'2022年申请表'!Print_Area</vt:lpstr>
      <vt:lpstr>'2022年审定表'!Print_Area</vt:lpstr>
      <vt:lpstr>'2022年审减表'!Print_Area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Ganfeng</dc:creator>
  <cp:lastModifiedBy>zhao</cp:lastModifiedBy>
  <cp:lastPrinted>2023-02-07T07:54:54Z</cp:lastPrinted>
  <dcterms:created xsi:type="dcterms:W3CDTF">2018-03-19T09:13:52Z</dcterms:created>
  <dcterms:modified xsi:type="dcterms:W3CDTF">2023-02-07T08:00:54Z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